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  <sheet name="Лист2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  <c r="K81" i="1"/>
  <c r="J81" i="1"/>
  <c r="I81" i="1"/>
  <c r="G81" i="1"/>
  <c r="F81" i="1"/>
  <c r="E81" i="1"/>
  <c r="E86" i="1" s="1"/>
  <c r="H80" i="1"/>
  <c r="H81" i="1" s="1"/>
  <c r="H86" i="1" s="1"/>
  <c r="K79" i="1"/>
  <c r="K82" i="1" s="1"/>
  <c r="J79" i="1"/>
  <c r="J82" i="1" s="1"/>
  <c r="G79" i="1"/>
  <c r="F79" i="1"/>
  <c r="F82" i="1" s="1"/>
  <c r="E79" i="1"/>
  <c r="I78" i="1"/>
  <c r="L78" i="1" s="1"/>
  <c r="H78" i="1"/>
  <c r="H79" i="1" s="1"/>
  <c r="F75" i="1"/>
  <c r="F76" i="1" s="1"/>
  <c r="E75" i="1"/>
  <c r="H74" i="1"/>
  <c r="L74" i="1" s="1"/>
  <c r="M74" i="1" s="1"/>
  <c r="N74" i="1" s="1"/>
  <c r="N86" i="1" s="1"/>
  <c r="L73" i="1"/>
  <c r="K72" i="1"/>
  <c r="G72" i="1"/>
  <c r="G85" i="1" s="1"/>
  <c r="F72" i="1"/>
  <c r="E72" i="1"/>
  <c r="E85" i="1" s="1"/>
  <c r="H71" i="1"/>
  <c r="L71" i="1" s="1"/>
  <c r="M71" i="1" s="1"/>
  <c r="N71" i="1" s="1"/>
  <c r="H70" i="1"/>
  <c r="L70" i="1" s="1"/>
  <c r="M70" i="1" s="1"/>
  <c r="N70" i="1" s="1"/>
  <c r="I69" i="1"/>
  <c r="H69" i="1"/>
  <c r="L69" i="1" s="1"/>
  <c r="M69" i="1" s="1"/>
  <c r="N69" i="1" s="1"/>
  <c r="I68" i="1"/>
  <c r="H68" i="1"/>
  <c r="L68" i="1" s="1"/>
  <c r="M68" i="1" s="1"/>
  <c r="N68" i="1" s="1"/>
  <c r="J67" i="1"/>
  <c r="L67" i="1" s="1"/>
  <c r="M67" i="1" s="1"/>
  <c r="N67" i="1" s="1"/>
  <c r="J66" i="1"/>
  <c r="I66" i="1" s="1"/>
  <c r="L66" i="1" s="1"/>
  <c r="M66" i="1" s="1"/>
  <c r="N66" i="1" s="1"/>
  <c r="J65" i="1"/>
  <c r="I65" i="1"/>
  <c r="L65" i="1" s="1"/>
  <c r="M65" i="1" s="1"/>
  <c r="N65" i="1" s="1"/>
  <c r="H64" i="1"/>
  <c r="L64" i="1" s="1"/>
  <c r="M64" i="1" s="1"/>
  <c r="N64" i="1" s="1"/>
  <c r="I63" i="1"/>
  <c r="H63" i="1"/>
  <c r="H62" i="1"/>
  <c r="H84" i="1" s="1"/>
  <c r="F62" i="1"/>
  <c r="F84" i="1" s="1"/>
  <c r="E62" i="1"/>
  <c r="N61" i="1"/>
  <c r="L61" i="1"/>
  <c r="L60" i="1"/>
  <c r="M60" i="1" s="1"/>
  <c r="N60" i="1" s="1"/>
  <c r="K60" i="1"/>
  <c r="K59" i="1"/>
  <c r="K62" i="1" s="1"/>
  <c r="K84" i="1" s="1"/>
  <c r="J58" i="1"/>
  <c r="I58" i="1"/>
  <c r="L58" i="1" s="1"/>
  <c r="M58" i="1" s="1"/>
  <c r="N58" i="1" s="1"/>
  <c r="L57" i="1"/>
  <c r="M57" i="1" s="1"/>
  <c r="N57" i="1" s="1"/>
  <c r="I56" i="1"/>
  <c r="L56" i="1" s="1"/>
  <c r="M56" i="1" s="1"/>
  <c r="N56" i="1" s="1"/>
  <c r="L55" i="1"/>
  <c r="M55" i="1" s="1"/>
  <c r="N55" i="1" s="1"/>
  <c r="I55" i="1"/>
  <c r="I54" i="1"/>
  <c r="L54" i="1" s="1"/>
  <c r="M54" i="1" s="1"/>
  <c r="N54" i="1" s="1"/>
  <c r="L53" i="1"/>
  <c r="M53" i="1" s="1"/>
  <c r="N53" i="1" s="1"/>
  <c r="L52" i="1"/>
  <c r="M52" i="1" s="1"/>
  <c r="N52" i="1" s="1"/>
  <c r="L51" i="1"/>
  <c r="M51" i="1" s="1"/>
  <c r="N51" i="1" s="1"/>
  <c r="I50" i="1"/>
  <c r="L50" i="1" s="1"/>
  <c r="M50" i="1" s="1"/>
  <c r="N50" i="1" s="1"/>
  <c r="I49" i="1"/>
  <c r="L49" i="1" s="1"/>
  <c r="M49" i="1" s="1"/>
  <c r="N49" i="1" s="1"/>
  <c r="I48" i="1"/>
  <c r="L48" i="1" s="1"/>
  <c r="M48" i="1" s="1"/>
  <c r="N48" i="1" s="1"/>
  <c r="I47" i="1"/>
  <c r="L47" i="1" s="1"/>
  <c r="M47" i="1" s="1"/>
  <c r="N47" i="1" s="1"/>
  <c r="I46" i="1"/>
  <c r="L46" i="1" s="1"/>
  <c r="M46" i="1" s="1"/>
  <c r="N46" i="1" s="1"/>
  <c r="J45" i="1"/>
  <c r="I45" i="1" s="1"/>
  <c r="L45" i="1" s="1"/>
  <c r="M45" i="1" s="1"/>
  <c r="N45" i="1" s="1"/>
  <c r="L44" i="1"/>
  <c r="M44" i="1" s="1"/>
  <c r="N44" i="1" s="1"/>
  <c r="I43" i="1"/>
  <c r="L43" i="1" s="1"/>
  <c r="M43" i="1" s="1"/>
  <c r="N43" i="1" s="1"/>
  <c r="I42" i="1"/>
  <c r="L42" i="1" s="1"/>
  <c r="M42" i="1" s="1"/>
  <c r="N42" i="1" s="1"/>
  <c r="I41" i="1"/>
  <c r="L41" i="1" s="1"/>
  <c r="M41" i="1" s="1"/>
  <c r="N41" i="1" s="1"/>
  <c r="L40" i="1"/>
  <c r="M40" i="1" s="1"/>
  <c r="N40" i="1" s="1"/>
  <c r="I40" i="1"/>
  <c r="I39" i="1"/>
  <c r="L39" i="1" s="1"/>
  <c r="M39" i="1" s="1"/>
  <c r="N39" i="1" s="1"/>
  <c r="A39" i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G38" i="1"/>
  <c r="K36" i="1"/>
  <c r="J36" i="1"/>
  <c r="I36" i="1"/>
  <c r="H36" i="1"/>
  <c r="G36" i="1"/>
  <c r="F36" i="1"/>
  <c r="E36" i="1"/>
  <c r="L35" i="1"/>
  <c r="M35" i="1" s="1"/>
  <c r="N35" i="1" s="1"/>
  <c r="M34" i="1"/>
  <c r="N34" i="1" s="1"/>
  <c r="L34" i="1"/>
  <c r="A34" i="1"/>
  <c r="A35" i="1" s="1"/>
  <c r="L33" i="1"/>
  <c r="M33" i="1" s="1"/>
  <c r="N33" i="1" s="1"/>
  <c r="A33" i="1"/>
  <c r="L32" i="1"/>
  <c r="K30" i="1"/>
  <c r="I30" i="1"/>
  <c r="H30" i="1"/>
  <c r="H87" i="1" s="1"/>
  <c r="G30" i="1"/>
  <c r="F30" i="1"/>
  <c r="E30" i="1"/>
  <c r="L29" i="1"/>
  <c r="M29" i="1" s="1"/>
  <c r="N29" i="1" s="1"/>
  <c r="A29" i="1"/>
  <c r="J28" i="1"/>
  <c r="J30" i="1" s="1"/>
  <c r="J87" i="1" s="1"/>
  <c r="L27" i="1"/>
  <c r="M27" i="1" s="1"/>
  <c r="N27" i="1" s="1"/>
  <c r="M26" i="1"/>
  <c r="N26" i="1" s="1"/>
  <c r="L26" i="1"/>
  <c r="A26" i="1"/>
  <c r="L25" i="1"/>
  <c r="M25" i="1" s="1"/>
  <c r="N25" i="1" s="1"/>
  <c r="A25" i="1"/>
  <c r="L24" i="1"/>
  <c r="M24" i="1" s="1"/>
  <c r="N24" i="1" s="1"/>
  <c r="L23" i="1"/>
  <c r="M23" i="1" s="1"/>
  <c r="N23" i="1" s="1"/>
  <c r="A23" i="1"/>
  <c r="L22" i="1"/>
  <c r="M22" i="1" s="1"/>
  <c r="K20" i="1"/>
  <c r="J20" i="1"/>
  <c r="H20" i="1"/>
  <c r="F20" i="1"/>
  <c r="E20" i="1"/>
  <c r="L19" i="1"/>
  <c r="M19" i="1" s="1"/>
  <c r="N19" i="1" s="1"/>
  <c r="L18" i="1"/>
  <c r="M18" i="1" s="1"/>
  <c r="N18" i="1" s="1"/>
  <c r="M17" i="1"/>
  <c r="N17" i="1" s="1"/>
  <c r="L17" i="1"/>
  <c r="L16" i="1"/>
  <c r="M16" i="1" s="1"/>
  <c r="N16" i="1" s="1"/>
  <c r="L15" i="1"/>
  <c r="M15" i="1" s="1"/>
  <c r="N15" i="1" s="1"/>
  <c r="G14" i="1"/>
  <c r="I14" i="1" s="1"/>
  <c r="L14" i="1" s="1"/>
  <c r="M14" i="1" s="1"/>
  <c r="N14" i="1" s="1"/>
  <c r="G13" i="1"/>
  <c r="I13" i="1" s="1"/>
  <c r="I20" i="1" s="1"/>
  <c r="L12" i="1"/>
  <c r="M12" i="1" s="1"/>
  <c r="L75" i="1" l="1"/>
  <c r="L36" i="1"/>
  <c r="F85" i="1"/>
  <c r="H75" i="1"/>
  <c r="L81" i="1"/>
  <c r="L86" i="1" s="1"/>
  <c r="G20" i="1"/>
  <c r="M32" i="1"/>
  <c r="J72" i="1"/>
  <c r="L28" i="1"/>
  <c r="M28" i="1" s="1"/>
  <c r="N28" i="1" s="1"/>
  <c r="F87" i="1"/>
  <c r="I72" i="1"/>
  <c r="E76" i="1"/>
  <c r="G82" i="1"/>
  <c r="L80" i="1"/>
  <c r="M80" i="1" s="1"/>
  <c r="N80" i="1" s="1"/>
  <c r="N81" i="1" s="1"/>
  <c r="G87" i="1"/>
  <c r="E87" i="1"/>
  <c r="N12" i="1"/>
  <c r="N22" i="1"/>
  <c r="N30" i="1" s="1"/>
  <c r="M30" i="1"/>
  <c r="K76" i="1"/>
  <c r="H82" i="1"/>
  <c r="M81" i="1"/>
  <c r="M86" i="1" s="1"/>
  <c r="L79" i="1"/>
  <c r="L82" i="1" s="1"/>
  <c r="M78" i="1"/>
  <c r="E88" i="1"/>
  <c r="I87" i="1"/>
  <c r="J85" i="1"/>
  <c r="J76" i="1"/>
  <c r="F88" i="1"/>
  <c r="F86" i="1"/>
  <c r="G62" i="1"/>
  <c r="G84" i="1" s="1"/>
  <c r="E82" i="1"/>
  <c r="L13" i="1"/>
  <c r="M13" i="1" s="1"/>
  <c r="N13" i="1" s="1"/>
  <c r="I59" i="1"/>
  <c r="L59" i="1" s="1"/>
  <c r="M59" i="1" s="1"/>
  <c r="N59" i="1" s="1"/>
  <c r="L63" i="1"/>
  <c r="K85" i="1"/>
  <c r="K88" i="1" s="1"/>
  <c r="J62" i="1"/>
  <c r="J84" i="1" s="1"/>
  <c r="I79" i="1"/>
  <c r="I82" i="1" s="1"/>
  <c r="I38" i="1"/>
  <c r="H72" i="1"/>
  <c r="M73" i="1"/>
  <c r="N32" i="1" l="1"/>
  <c r="N36" i="1" s="1"/>
  <c r="M36" i="1"/>
  <c r="G88" i="1"/>
  <c r="L30" i="1"/>
  <c r="M75" i="1"/>
  <c r="N73" i="1"/>
  <c r="M63" i="1"/>
  <c r="L72" i="1"/>
  <c r="H76" i="1"/>
  <c r="H85" i="1"/>
  <c r="H88" i="1" s="1"/>
  <c r="I62" i="1"/>
  <c r="J88" i="1"/>
  <c r="N20" i="1"/>
  <c r="L20" i="1"/>
  <c r="L87" i="1" s="1"/>
  <c r="N78" i="1"/>
  <c r="N79" i="1" s="1"/>
  <c r="N82" i="1" s="1"/>
  <c r="M79" i="1"/>
  <c r="I85" i="1"/>
  <c r="M20" i="1"/>
  <c r="M87" i="1" s="1"/>
  <c r="G76" i="1"/>
  <c r="L38" i="1"/>
  <c r="M82" i="1" l="1"/>
  <c r="HW79" i="1"/>
  <c r="L85" i="1"/>
  <c r="N63" i="1"/>
  <c r="N72" i="1" s="1"/>
  <c r="N85" i="1" s="1"/>
  <c r="M72" i="1"/>
  <c r="M85" i="1" s="1"/>
  <c r="N87" i="1"/>
  <c r="N75" i="1"/>
  <c r="M38" i="1"/>
  <c r="L62" i="1"/>
  <c r="L84" i="1" s="1"/>
  <c r="I84" i="1"/>
  <c r="I88" i="1" s="1"/>
  <c r="I76" i="1"/>
  <c r="L76" i="1" l="1"/>
  <c r="L88" i="1"/>
  <c r="M62" i="1"/>
  <c r="M84" i="1" s="1"/>
  <c r="M88" i="1" s="1"/>
  <c r="N38" i="1"/>
  <c r="N62" i="1" s="1"/>
  <c r="N84" i="1" s="1"/>
  <c r="N88" i="1" s="1"/>
  <c r="N90" i="1" s="1"/>
  <c r="N76" i="1"/>
  <c r="M76" i="1" l="1"/>
</calcChain>
</file>

<file path=xl/sharedStrings.xml><?xml version="1.0" encoding="utf-8"?>
<sst xmlns="http://schemas.openxmlformats.org/spreadsheetml/2006/main" count="165" uniqueCount="114">
  <si>
    <t>№ з/п</t>
  </si>
  <si>
    <t>Назва структурного підрозділу та посада</t>
  </si>
  <si>
    <t>Категорія, розряд</t>
  </si>
  <si>
    <t>Тарифний розряд</t>
  </si>
  <si>
    <t>Кількість штатних одиниць</t>
  </si>
  <si>
    <t>Посадовий оклад (грн)</t>
  </si>
  <si>
    <t>Надбавки</t>
  </si>
  <si>
    <t>Доплати</t>
  </si>
  <si>
    <t>Всього посадовий оклад</t>
  </si>
  <si>
    <t>Всього фонд заробітної плати на місяць</t>
  </si>
  <si>
    <t>Всього фонд заробітної плати на  2024 рік</t>
  </si>
  <si>
    <t>за керівництво</t>
  </si>
  <si>
    <t>за роботу з диззасобами</t>
  </si>
  <si>
    <t>за вислугу років</t>
  </si>
  <si>
    <t>за шкідливі та важкі умови праці</t>
  </si>
  <si>
    <t>за оперативне втручання</t>
  </si>
  <si>
    <t>Адміністратично - управлінський персонал</t>
  </si>
  <si>
    <t>Директор</t>
  </si>
  <si>
    <t>Медичний директор</t>
  </si>
  <si>
    <t>11 тар.розряд</t>
  </si>
  <si>
    <t>Головна сестра медична</t>
  </si>
  <si>
    <t>вища категорія</t>
  </si>
  <si>
    <t>Головний бухгалтер</t>
  </si>
  <si>
    <t>Бухгалтер</t>
  </si>
  <si>
    <t>8 тар.розряд</t>
  </si>
  <si>
    <t xml:space="preserve">Економіст </t>
  </si>
  <si>
    <t>9 тар.розряд</t>
  </si>
  <si>
    <t>Фахівець із організації захисту інформації</t>
  </si>
  <si>
    <t>7 тар.розряд</t>
  </si>
  <si>
    <t>Інженер з охорони праці</t>
  </si>
  <si>
    <t>2 категорія</t>
  </si>
  <si>
    <t>РАЗОМ адміністративно-управлінський персонал</t>
  </si>
  <si>
    <t>Адміністративно - господарська частина</t>
  </si>
  <si>
    <t>Завідувач господарства</t>
  </si>
  <si>
    <t>7 тар. розряд</t>
  </si>
  <si>
    <t>Сестра господиня</t>
  </si>
  <si>
    <t>4 тар.розряд</t>
  </si>
  <si>
    <t>Робітник з комплексного обслуговування й ремонту будинків</t>
  </si>
  <si>
    <t>3 тар.розряд</t>
  </si>
  <si>
    <t>Прибиральник території</t>
  </si>
  <si>
    <t>1 тар.розряд</t>
  </si>
  <si>
    <t>Електромонтер з ремонту та обслуговування електроустаткування</t>
  </si>
  <si>
    <t>5 тар.розряд</t>
  </si>
  <si>
    <t>Машиніст із прання та ремонту спецодягу</t>
  </si>
  <si>
    <t>2 тар.розряд</t>
  </si>
  <si>
    <t>Машиніст (кочегар) котельні</t>
  </si>
  <si>
    <t>3 тар. розряд</t>
  </si>
  <si>
    <t>Оператор котельні (газ)</t>
  </si>
  <si>
    <t>РАЗОМ адміністративно-господарська частина</t>
  </si>
  <si>
    <t>Відділ з інфекційного контролю</t>
  </si>
  <si>
    <t>Керівник відділу з інфекційного контролю</t>
  </si>
  <si>
    <t>10 тар. розряд</t>
  </si>
  <si>
    <t>Координатор з гігієни рук та збору, аналізу даних</t>
  </si>
  <si>
    <t>9 тар. розряд</t>
  </si>
  <si>
    <t>Координатор навчання і підготовки з профілактики інфекцій та інфекційного контролю</t>
  </si>
  <si>
    <t>8 тар. розряд</t>
  </si>
  <si>
    <t>Статистик</t>
  </si>
  <si>
    <t>5 тар. розряд</t>
  </si>
  <si>
    <t>РАЗОМ відділення з інфекційного контролю</t>
  </si>
  <si>
    <t>Поліклінічне відділення</t>
  </si>
  <si>
    <t xml:space="preserve">Завідуючий поліклінічним відділенням </t>
  </si>
  <si>
    <t>1 категорія</t>
  </si>
  <si>
    <t>Лікар - невропатолог</t>
  </si>
  <si>
    <t>Лікар - акушер-гінеколог</t>
  </si>
  <si>
    <t>без категорії</t>
  </si>
  <si>
    <t>Лікар - гінеколог дитячого та підліткового віку</t>
  </si>
  <si>
    <t xml:space="preserve">Лікар - ендокринолог </t>
  </si>
  <si>
    <t>лікар-спеціаліст</t>
  </si>
  <si>
    <t>Лікар - ендокринолог дитячий</t>
  </si>
  <si>
    <t>Лікар - дерматовенеролог</t>
  </si>
  <si>
    <t>Лікар - інфекціоніст</t>
  </si>
  <si>
    <t>Лікар - кардіолог</t>
  </si>
  <si>
    <t>Лікар - отоларинголог</t>
  </si>
  <si>
    <t>Лікар - отоларинголог дитячий</t>
  </si>
  <si>
    <t>Лікар - ортопед-травматолог дитячий</t>
  </si>
  <si>
    <t>Лікар - офтальмолог</t>
  </si>
  <si>
    <t>Лікар - офтальмолог дитячий</t>
  </si>
  <si>
    <t>Лікар - стоматолог</t>
  </si>
  <si>
    <t>Лікар - терапевт</t>
  </si>
  <si>
    <t>Лікар з ультразвукової діагностики</t>
  </si>
  <si>
    <t>Лікар - хірург</t>
  </si>
  <si>
    <t>Лікар - хірург дитячий</t>
  </si>
  <si>
    <t>2  категорії</t>
  </si>
  <si>
    <t>Лікар - лаборант</t>
  </si>
  <si>
    <t>РАЗОМ  лікарі</t>
  </si>
  <si>
    <t>Акушерка</t>
  </si>
  <si>
    <t>Сестра медична з фізіотерапії (електролікування)</t>
  </si>
  <si>
    <t>Лаборант клінікодіагностичної лабораторії</t>
  </si>
  <si>
    <t>Лаборант клініко діагностичної лабораторії</t>
  </si>
  <si>
    <t>Сестра медична</t>
  </si>
  <si>
    <t>РАЗОМ фахівці з базовою та неповною вищою освітою</t>
  </si>
  <si>
    <t>Реєстратор медичний</t>
  </si>
  <si>
    <t>Молодша медична сестра</t>
  </si>
  <si>
    <t>РАЗОМ іншого персоналу</t>
  </si>
  <si>
    <t>РАЗОМ  поліклінічне відділення</t>
  </si>
  <si>
    <t xml:space="preserve">Денний стаціонар на 20 ліжок </t>
  </si>
  <si>
    <t>Сестра медична стаціонару</t>
  </si>
  <si>
    <t>Всього середнього медичного персоналу</t>
  </si>
  <si>
    <t>Молодша медична сестра стаціонару</t>
  </si>
  <si>
    <t>Всього молодшого медичного персоналу</t>
  </si>
  <si>
    <t>Разом по деннному стаціонару</t>
  </si>
  <si>
    <t>всього лікарів</t>
  </si>
  <si>
    <t>фахівців з базовою та неповною вищою освітою</t>
  </si>
  <si>
    <t>молодшого медичного персоналу</t>
  </si>
  <si>
    <t>іншого персоналу</t>
  </si>
  <si>
    <t xml:space="preserve">РАЗОМ  по КНП "Петрівський КДЦ"      </t>
  </si>
  <si>
    <t>Преміальний фонд на 2024 рік складає</t>
  </si>
  <si>
    <t>Матеріальна допомога на оздоровлення</t>
  </si>
  <si>
    <t>Разом ФОП на 2024 рік:</t>
  </si>
  <si>
    <t xml:space="preserve"> </t>
  </si>
  <si>
    <t xml:space="preserve"> Затверджено</t>
  </si>
  <si>
    <t xml:space="preserve"> рішенням сесії від 18.06.2024 № 2003</t>
  </si>
  <si>
    <t>Секретр сільської ради</t>
  </si>
  <si>
    <t>Світлана КОСТЮК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</si>
</sst>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2" fillId="2" borderId="0" xfId="0" applyNumberFormat="1" applyFont="1" applyFill="1"/>
    <xf numFmtId="164" fontId="2" fillId="3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2" fontId="2" fillId="0" borderId="0" xfId="0" applyNumberFormat="1" applyFont="1"/>
    <xf numFmtId="164" fontId="1" fillId="2" borderId="0" xfId="0" applyNumberFormat="1" applyFont="1" applyFill="1"/>
    <xf numFmtId="164" fontId="1" fillId="3" borderId="0" xfId="0" applyNumberFormat="1" applyFont="1" applyFill="1" applyAlignment="1">
      <alignment horizontal="center"/>
    </xf>
    <xf numFmtId="164" fontId="4" fillId="2" borderId="0" xfId="0" applyNumberFormat="1" applyFont="1" applyFill="1"/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/>
    <xf numFmtId="164" fontId="6" fillId="4" borderId="3" xfId="0" applyNumberFormat="1" applyFont="1" applyFill="1" applyBorder="1"/>
    <xf numFmtId="164" fontId="6" fillId="4" borderId="3" xfId="0" applyNumberFormat="1" applyFont="1" applyFill="1" applyBorder="1" applyAlignment="1">
      <alignment horizontal="center"/>
    </xf>
    <xf numFmtId="0" fontId="6" fillId="4" borderId="4" xfId="0" applyFont="1" applyFill="1" applyBorder="1"/>
    <xf numFmtId="0" fontId="8" fillId="3" borderId="8" xfId="0" applyFont="1" applyFill="1" applyBorder="1" applyAlignment="1">
      <alignment horizontal="center"/>
    </xf>
    <xf numFmtId="0" fontId="8" fillId="0" borderId="9" xfId="0" applyFont="1" applyBorder="1"/>
    <xf numFmtId="0" fontId="8" fillId="3" borderId="9" xfId="0" applyFont="1" applyFill="1" applyBorder="1" applyAlignment="1">
      <alignment horizontal="center"/>
    </xf>
    <xf numFmtId="2" fontId="8" fillId="0" borderId="9" xfId="0" applyNumberFormat="1" applyFont="1" applyBorder="1"/>
    <xf numFmtId="2" fontId="8" fillId="0" borderId="9" xfId="0" applyNumberFormat="1" applyFont="1" applyBorder="1" applyAlignment="1">
      <alignment horizontal="right"/>
    </xf>
    <xf numFmtId="0" fontId="8" fillId="3" borderId="9" xfId="0" applyFont="1" applyFill="1" applyBorder="1"/>
    <xf numFmtId="2" fontId="8" fillId="3" borderId="9" xfId="0" applyNumberFormat="1" applyFont="1" applyFill="1" applyBorder="1"/>
    <xf numFmtId="2" fontId="8" fillId="3" borderId="10" xfId="0" applyNumberFormat="1" applyFont="1" applyFill="1" applyBorder="1"/>
    <xf numFmtId="0" fontId="9" fillId="3" borderId="0" xfId="0" applyFont="1" applyFill="1"/>
    <xf numFmtId="2" fontId="8" fillId="3" borderId="11" xfId="0" applyNumberFormat="1" applyFont="1" applyFill="1" applyBorder="1"/>
    <xf numFmtId="0" fontId="8" fillId="3" borderId="12" xfId="0" applyFont="1" applyFill="1" applyBorder="1" applyAlignment="1">
      <alignment horizontal="center"/>
    </xf>
    <xf numFmtId="0" fontId="8" fillId="0" borderId="13" xfId="0" applyFont="1" applyBorder="1"/>
    <xf numFmtId="0" fontId="8" fillId="3" borderId="14" xfId="0" applyFont="1" applyFill="1" applyBorder="1" applyAlignment="1">
      <alignment horizontal="center"/>
    </xf>
    <xf numFmtId="0" fontId="8" fillId="0" borderId="15" xfId="0" applyFont="1" applyBorder="1"/>
    <xf numFmtId="0" fontId="8" fillId="3" borderId="15" xfId="0" applyFont="1" applyFill="1" applyBorder="1"/>
    <xf numFmtId="0" fontId="8" fillId="3" borderId="15" xfId="0" applyFont="1" applyFill="1" applyBorder="1" applyAlignment="1">
      <alignment horizontal="center"/>
    </xf>
    <xf numFmtId="2" fontId="8" fillId="0" borderId="15" xfId="0" applyNumberFormat="1" applyFont="1" applyBorder="1"/>
    <xf numFmtId="2" fontId="8" fillId="3" borderId="15" xfId="0" applyNumberFormat="1" applyFont="1" applyFill="1" applyBorder="1"/>
    <xf numFmtId="0" fontId="10" fillId="3" borderId="9" xfId="0" applyFont="1" applyFill="1" applyBorder="1"/>
    <xf numFmtId="0" fontId="10" fillId="3" borderId="9" xfId="0" applyFont="1" applyFill="1" applyBorder="1" applyAlignment="1">
      <alignment horizontal="center"/>
    </xf>
    <xf numFmtId="2" fontId="10" fillId="0" borderId="9" xfId="0" applyNumberFormat="1" applyFont="1" applyBorder="1"/>
    <xf numFmtId="2" fontId="10" fillId="3" borderId="9" xfId="0" applyNumberFormat="1" applyFont="1" applyFill="1" applyBorder="1"/>
    <xf numFmtId="0" fontId="10" fillId="3" borderId="14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6" fillId="0" borderId="17" xfId="0" applyFont="1" applyBorder="1"/>
    <xf numFmtId="0" fontId="6" fillId="3" borderId="17" xfId="0" applyFont="1" applyFill="1" applyBorder="1" applyAlignment="1">
      <alignment horizontal="center"/>
    </xf>
    <xf numFmtId="2" fontId="6" fillId="3" borderId="17" xfId="0" applyNumberFormat="1" applyFont="1" applyFill="1" applyBorder="1"/>
    <xf numFmtId="2" fontId="6" fillId="3" borderId="18" xfId="0" applyNumberFormat="1" applyFont="1" applyFill="1" applyBorder="1"/>
    <xf numFmtId="0" fontId="8" fillId="3" borderId="19" xfId="0" applyFont="1" applyFill="1" applyBorder="1" applyAlignment="1">
      <alignment horizontal="center"/>
    </xf>
    <xf numFmtId="0" fontId="10" fillId="3" borderId="20" xfId="0" applyFont="1" applyFill="1" applyBorder="1"/>
    <xf numFmtId="0" fontId="10" fillId="3" borderId="20" xfId="0" applyFont="1" applyFill="1" applyBorder="1" applyAlignment="1">
      <alignment horizontal="center"/>
    </xf>
    <xf numFmtId="2" fontId="10" fillId="0" borderId="20" xfId="0" applyNumberFormat="1" applyFont="1" applyBorder="1"/>
    <xf numFmtId="2" fontId="8" fillId="0" borderId="20" xfId="0" applyNumberFormat="1" applyFont="1" applyBorder="1"/>
    <xf numFmtId="2" fontId="8" fillId="3" borderId="20" xfId="0" applyNumberFormat="1" applyFont="1" applyFill="1" applyBorder="1"/>
    <xf numFmtId="2" fontId="8" fillId="3" borderId="21" xfId="0" applyNumberFormat="1" applyFont="1" applyFill="1" applyBorder="1"/>
    <xf numFmtId="0" fontId="11" fillId="3" borderId="0" xfId="0" applyFont="1" applyFill="1"/>
    <xf numFmtId="0" fontId="10" fillId="3" borderId="15" xfId="0" applyFont="1" applyFill="1" applyBorder="1"/>
    <xf numFmtId="0" fontId="10" fillId="3" borderId="15" xfId="0" applyFont="1" applyFill="1" applyBorder="1" applyAlignment="1">
      <alignment horizontal="center"/>
    </xf>
    <xf numFmtId="2" fontId="10" fillId="0" borderId="15" xfId="0" applyNumberFormat="1" applyFont="1" applyBorder="1"/>
    <xf numFmtId="2" fontId="10" fillId="3" borderId="15" xfId="0" applyNumberFormat="1" applyFont="1" applyFill="1" applyBorder="1"/>
    <xf numFmtId="0" fontId="8" fillId="3" borderId="14" xfId="0" applyFont="1" applyFill="1" applyBorder="1" applyAlignment="1">
      <alignment horizontal="center" vertical="top"/>
    </xf>
    <xf numFmtId="0" fontId="10" fillId="3" borderId="15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wrapText="1"/>
    </xf>
    <xf numFmtId="0" fontId="8" fillId="3" borderId="22" xfId="0" applyFont="1" applyFill="1" applyBorder="1"/>
    <xf numFmtId="0" fontId="8" fillId="3" borderId="22" xfId="0" applyFont="1" applyFill="1" applyBorder="1" applyAlignment="1">
      <alignment horizontal="center"/>
    </xf>
    <xf numFmtId="2" fontId="8" fillId="3" borderId="22" xfId="0" applyNumberFormat="1" applyFont="1" applyFill="1" applyBorder="1"/>
    <xf numFmtId="0" fontId="10" fillId="3" borderId="15" xfId="0" applyFont="1" applyFill="1" applyBorder="1" applyAlignment="1">
      <alignment wrapText="1"/>
    </xf>
    <xf numFmtId="2" fontId="8" fillId="0" borderId="22" xfId="0" applyNumberFormat="1" applyFont="1" applyBorder="1"/>
    <xf numFmtId="0" fontId="8" fillId="3" borderId="15" xfId="0" applyFont="1" applyFill="1" applyBorder="1" applyAlignment="1">
      <alignment wrapText="1"/>
    </xf>
    <xf numFmtId="0" fontId="10" fillId="3" borderId="23" xfId="0" applyFont="1" applyFill="1" applyBorder="1" applyAlignment="1">
      <alignment horizontal="center"/>
    </xf>
    <xf numFmtId="0" fontId="6" fillId="0" borderId="22" xfId="0" applyFont="1" applyBorder="1"/>
    <xf numFmtId="0" fontId="6" fillId="3" borderId="22" xfId="0" applyFont="1" applyFill="1" applyBorder="1" applyAlignment="1">
      <alignment horizontal="center"/>
    </xf>
    <xf numFmtId="2" fontId="6" fillId="3" borderId="22" xfId="0" applyNumberFormat="1" applyFont="1" applyFill="1" applyBorder="1"/>
    <xf numFmtId="2" fontId="6" fillId="3" borderId="24" xfId="0" applyNumberFormat="1" applyFont="1" applyFill="1" applyBorder="1"/>
    <xf numFmtId="0" fontId="6" fillId="4" borderId="3" xfId="0" applyFont="1" applyFill="1" applyBorder="1" applyAlignment="1">
      <alignment horizontal="center"/>
    </xf>
    <xf numFmtId="2" fontId="6" fillId="4" borderId="3" xfId="0" applyNumberFormat="1" applyFont="1" applyFill="1" applyBorder="1"/>
    <xf numFmtId="2" fontId="6" fillId="4" borderId="4" xfId="0" applyNumberFormat="1" applyFont="1" applyFill="1" applyBorder="1"/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/>
    <xf numFmtId="0" fontId="10" fillId="0" borderId="9" xfId="0" applyFont="1" applyBorder="1" applyAlignment="1">
      <alignment horizontal="center"/>
    </xf>
    <xf numFmtId="2" fontId="10" fillId="0" borderId="10" xfId="0" applyNumberFormat="1" applyFont="1" applyBorder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/>
    </xf>
    <xf numFmtId="0" fontId="10" fillId="0" borderId="15" xfId="0" applyFont="1" applyBorder="1"/>
    <xf numFmtId="0" fontId="6" fillId="3" borderId="22" xfId="0" applyFont="1" applyFill="1" applyBorder="1"/>
    <xf numFmtId="0" fontId="2" fillId="3" borderId="0" xfId="0" applyFont="1" applyFill="1"/>
    <xf numFmtId="0" fontId="10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3" borderId="9" xfId="0" applyFont="1" applyFill="1" applyBorder="1" applyAlignment="1">
      <alignment horizontal="center" vertical="center"/>
    </xf>
    <xf numFmtId="2" fontId="10" fillId="0" borderId="9" xfId="0" applyNumberFormat="1" applyFont="1" applyBorder="1" applyAlignment="1">
      <alignment horizontal="right"/>
    </xf>
    <xf numFmtId="0" fontId="10" fillId="0" borderId="9" xfId="0" applyFont="1" applyBorder="1" applyAlignment="1">
      <alignment horizontal="right" vertical="center"/>
    </xf>
    <xf numFmtId="2" fontId="8" fillId="3" borderId="15" xfId="0" applyNumberFormat="1" applyFont="1" applyFill="1" applyBorder="1" applyAlignment="1">
      <alignment horizontal="right"/>
    </xf>
    <xf numFmtId="2" fontId="8" fillId="3" borderId="9" xfId="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center" vertical="center"/>
    </xf>
    <xf numFmtId="0" fontId="8" fillId="3" borderId="15" xfId="0" applyFont="1" applyFill="1" applyBorder="1" applyAlignment="1">
      <alignment horizontal="right"/>
    </xf>
    <xf numFmtId="0" fontId="12" fillId="3" borderId="15" xfId="0" applyFont="1" applyFill="1" applyBorder="1" applyAlignment="1">
      <alignment horizontal="right"/>
    </xf>
    <xf numFmtId="0" fontId="13" fillId="3" borderId="15" xfId="0" applyFont="1" applyFill="1" applyBorder="1" applyAlignment="1">
      <alignment horizontal="right"/>
    </xf>
    <xf numFmtId="2" fontId="10" fillId="3" borderId="15" xfId="0" applyNumberFormat="1" applyFont="1" applyFill="1" applyBorder="1" applyAlignment="1">
      <alignment horizontal="right"/>
    </xf>
    <xf numFmtId="2" fontId="13" fillId="3" borderId="15" xfId="0" applyNumberFormat="1" applyFont="1" applyFill="1" applyBorder="1" applyAlignment="1">
      <alignment horizontal="right"/>
    </xf>
    <xf numFmtId="0" fontId="10" fillId="3" borderId="22" xfId="0" applyFont="1" applyFill="1" applyBorder="1"/>
    <xf numFmtId="0" fontId="8" fillId="3" borderId="22" xfId="0" applyFont="1" applyFill="1" applyBorder="1" applyAlignment="1">
      <alignment horizontal="right"/>
    </xf>
    <xf numFmtId="2" fontId="8" fillId="3" borderId="22" xfId="0" applyNumberFormat="1" applyFont="1" applyFill="1" applyBorder="1" applyAlignment="1">
      <alignment horizontal="right"/>
    </xf>
    <xf numFmtId="0" fontId="10" fillId="0" borderId="22" xfId="0" applyFont="1" applyBorder="1"/>
    <xf numFmtId="0" fontId="8" fillId="0" borderId="22" xfId="0" applyFont="1" applyBorder="1" applyAlignment="1">
      <alignment horizontal="right"/>
    </xf>
    <xf numFmtId="0" fontId="10" fillId="0" borderId="14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/>
    </xf>
    <xf numFmtId="0" fontId="8" fillId="3" borderId="13" xfId="0" applyFont="1" applyFill="1" applyBorder="1"/>
    <xf numFmtId="0" fontId="8" fillId="3" borderId="13" xfId="0" applyFont="1" applyFill="1" applyBorder="1" applyAlignment="1">
      <alignment horizontal="center"/>
    </xf>
    <xf numFmtId="2" fontId="8" fillId="0" borderId="13" xfId="0" applyNumberFormat="1" applyFont="1" applyBorder="1"/>
    <xf numFmtId="0" fontId="8" fillId="0" borderId="13" xfId="0" applyFont="1" applyBorder="1" applyAlignment="1">
      <alignment horizontal="right"/>
    </xf>
    <xf numFmtId="2" fontId="8" fillId="0" borderId="13" xfId="0" applyNumberFormat="1" applyFont="1" applyBorder="1" applyAlignment="1">
      <alignment horizontal="right"/>
    </xf>
    <xf numFmtId="2" fontId="8" fillId="0" borderId="26" xfId="0" applyNumberFormat="1" applyFont="1" applyBorder="1"/>
    <xf numFmtId="0" fontId="12" fillId="3" borderId="0" xfId="0" applyFont="1" applyFill="1"/>
    <xf numFmtId="0" fontId="10" fillId="3" borderId="27" xfId="0" applyFont="1" applyFill="1" applyBorder="1" applyAlignment="1">
      <alignment horizontal="center"/>
    </xf>
    <xf numFmtId="0" fontId="6" fillId="0" borderId="28" xfId="0" applyFont="1" applyBorder="1"/>
    <xf numFmtId="0" fontId="6" fillId="3" borderId="28" xfId="0" applyFont="1" applyFill="1" applyBorder="1" applyAlignment="1">
      <alignment horizontal="center"/>
    </xf>
    <xf numFmtId="2" fontId="6" fillId="0" borderId="28" xfId="0" applyNumberFormat="1" applyFont="1" applyBorder="1"/>
    <xf numFmtId="2" fontId="6" fillId="0" borderId="29" xfId="0" applyNumberFormat="1" applyFont="1" applyBorder="1"/>
    <xf numFmtId="0" fontId="8" fillId="3" borderId="15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center"/>
    </xf>
    <xf numFmtId="0" fontId="10" fillId="0" borderId="13" xfId="0" applyFont="1" applyBorder="1"/>
    <xf numFmtId="2" fontId="8" fillId="3" borderId="13" xfId="0" applyNumberFormat="1" applyFont="1" applyFill="1" applyBorder="1"/>
    <xf numFmtId="2" fontId="8" fillId="3" borderId="24" xfId="0" applyNumberFormat="1" applyFont="1" applyFill="1" applyBorder="1"/>
    <xf numFmtId="0" fontId="8" fillId="3" borderId="27" xfId="0" applyFont="1" applyFill="1" applyBorder="1" applyAlignment="1">
      <alignment horizontal="center"/>
    </xf>
    <xf numFmtId="0" fontId="14" fillId="0" borderId="28" xfId="0" applyFont="1" applyBorder="1"/>
    <xf numFmtId="0" fontId="14" fillId="3" borderId="28" xfId="0" applyFont="1" applyFill="1" applyBorder="1" applyAlignment="1">
      <alignment horizontal="center"/>
    </xf>
    <xf numFmtId="2" fontId="14" fillId="3" borderId="28" xfId="0" applyNumberFormat="1" applyFont="1" applyFill="1" applyBorder="1"/>
    <xf numFmtId="2" fontId="14" fillId="3" borderId="29" xfId="0" applyNumberFormat="1" applyFont="1" applyFill="1" applyBorder="1"/>
    <xf numFmtId="0" fontId="8" fillId="3" borderId="20" xfId="0" applyFont="1" applyFill="1" applyBorder="1"/>
    <xf numFmtId="0" fontId="8" fillId="3" borderId="20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 vertical="center"/>
    </xf>
    <xf numFmtId="0" fontId="8" fillId="3" borderId="31" xfId="0" applyFont="1" applyFill="1" applyBorder="1"/>
    <xf numFmtId="0" fontId="8" fillId="3" borderId="31" xfId="0" applyFont="1" applyFill="1" applyBorder="1" applyAlignment="1">
      <alignment horizontal="center"/>
    </xf>
    <xf numFmtId="2" fontId="8" fillId="3" borderId="31" xfId="0" applyNumberFormat="1" applyFont="1" applyFill="1" applyBorder="1"/>
    <xf numFmtId="2" fontId="8" fillId="3" borderId="32" xfId="0" applyNumberFormat="1" applyFont="1" applyFill="1" applyBorder="1"/>
    <xf numFmtId="2" fontId="14" fillId="0" borderId="28" xfId="0" applyNumberFormat="1" applyFont="1" applyBorder="1"/>
    <xf numFmtId="0" fontId="10" fillId="3" borderId="12" xfId="0" applyFont="1" applyFill="1" applyBorder="1" applyAlignment="1">
      <alignment horizontal="center"/>
    </xf>
    <xf numFmtId="0" fontId="6" fillId="0" borderId="13" xfId="0" applyFont="1" applyBorder="1"/>
    <xf numFmtId="0" fontId="6" fillId="3" borderId="13" xfId="0" applyFont="1" applyFill="1" applyBorder="1" applyAlignment="1">
      <alignment horizontal="center"/>
    </xf>
    <xf numFmtId="2" fontId="6" fillId="0" borderId="13" xfId="0" applyNumberFormat="1" applyFont="1" applyBorder="1"/>
    <xf numFmtId="2" fontId="6" fillId="0" borderId="26" xfId="0" applyNumberFormat="1" applyFont="1" applyBorder="1"/>
    <xf numFmtId="2" fontId="8" fillId="0" borderId="10" xfId="0" applyNumberFormat="1" applyFont="1" applyBorder="1"/>
    <xf numFmtId="0" fontId="14" fillId="0" borderId="15" xfId="0" applyFont="1" applyBorder="1"/>
    <xf numFmtId="0" fontId="14" fillId="3" borderId="15" xfId="0" applyFont="1" applyFill="1" applyBorder="1" applyAlignment="1">
      <alignment horizontal="center"/>
    </xf>
    <xf numFmtId="2" fontId="14" fillId="3" borderId="15" xfId="0" applyNumberFormat="1" applyFont="1" applyFill="1" applyBorder="1"/>
    <xf numFmtId="2" fontId="14" fillId="3" borderId="11" xfId="0" applyNumberFormat="1" applyFont="1" applyFill="1" applyBorder="1"/>
    <xf numFmtId="2" fontId="6" fillId="0" borderId="22" xfId="0" applyNumberFormat="1" applyFont="1" applyBorder="1"/>
    <xf numFmtId="2" fontId="14" fillId="0" borderId="13" xfId="0" applyNumberFormat="1" applyFont="1" applyBorder="1"/>
    <xf numFmtId="2" fontId="6" fillId="0" borderId="24" xfId="0" applyNumberFormat="1" applyFont="1" applyBorder="1"/>
    <xf numFmtId="0" fontId="10" fillId="3" borderId="8" xfId="0" applyFont="1" applyFill="1" applyBorder="1" applyAlignment="1">
      <alignment horizontal="center"/>
    </xf>
    <xf numFmtId="0" fontId="6" fillId="0" borderId="9" xfId="0" applyFont="1" applyBorder="1"/>
    <xf numFmtId="0" fontId="6" fillId="3" borderId="9" xfId="0" applyFont="1" applyFill="1" applyBorder="1" applyAlignment="1">
      <alignment horizontal="center"/>
    </xf>
    <xf numFmtId="0" fontId="15" fillId="0" borderId="15" xfId="0" applyFont="1" applyBorder="1"/>
    <xf numFmtId="0" fontId="15" fillId="3" borderId="15" xfId="0" applyFont="1" applyFill="1" applyBorder="1" applyAlignment="1">
      <alignment horizontal="center"/>
    </xf>
    <xf numFmtId="2" fontId="15" fillId="0" borderId="15" xfId="0" applyNumberFormat="1" applyFont="1" applyBorder="1"/>
    <xf numFmtId="2" fontId="15" fillId="0" borderId="11" xfId="0" applyNumberFormat="1" applyFont="1" applyBorder="1"/>
    <xf numFmtId="0" fontId="16" fillId="0" borderId="15" xfId="0" applyFont="1" applyBorder="1"/>
    <xf numFmtId="2" fontId="15" fillId="0" borderId="9" xfId="0" applyNumberFormat="1" applyFont="1" applyBorder="1"/>
    <xf numFmtId="2" fontId="15" fillId="0" borderId="10" xfId="0" applyNumberFormat="1" applyFont="1" applyBorder="1"/>
    <xf numFmtId="0" fontId="6" fillId="0" borderId="16" xfId="0" applyFont="1" applyBorder="1" applyAlignment="1">
      <alignment horizontal="center"/>
    </xf>
    <xf numFmtId="2" fontId="6" fillId="0" borderId="17" xfId="0" applyNumberFormat="1" applyFont="1" applyBorder="1"/>
    <xf numFmtId="0" fontId="6" fillId="0" borderId="18" xfId="0" applyFont="1" applyBorder="1"/>
    <xf numFmtId="0" fontId="10" fillId="0" borderId="33" xfId="0" applyFont="1" applyBorder="1" applyAlignment="1">
      <alignment horizontal="center"/>
    </xf>
    <xf numFmtId="0" fontId="10" fillId="0" borderId="34" xfId="0" applyFont="1" applyBorder="1"/>
    <xf numFmtId="0" fontId="10" fillId="3" borderId="34" xfId="0" applyFont="1" applyFill="1" applyBorder="1" applyAlignment="1">
      <alignment horizontal="center"/>
    </xf>
    <xf numFmtId="0" fontId="6" fillId="0" borderId="34" xfId="0" applyFont="1" applyBorder="1"/>
    <xf numFmtId="0" fontId="8" fillId="0" borderId="34" xfId="0" applyFont="1" applyBorder="1"/>
    <xf numFmtId="2" fontId="14" fillId="3" borderId="35" xfId="0" applyNumberFormat="1" applyFont="1" applyFill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/>
    <xf numFmtId="0" fontId="10" fillId="3" borderId="3" xfId="0" applyFont="1" applyFill="1" applyBorder="1" applyAlignment="1">
      <alignment horizontal="center"/>
    </xf>
    <xf numFmtId="0" fontId="6" fillId="0" borderId="3" xfId="0" applyFont="1" applyBorder="1"/>
    <xf numFmtId="2" fontId="8" fillId="0" borderId="3" xfId="0" applyNumberFormat="1" applyFont="1" applyBorder="1"/>
    <xf numFmtId="2" fontId="14" fillId="3" borderId="4" xfId="0" applyNumberFormat="1" applyFont="1" applyFill="1" applyBorder="1"/>
    <xf numFmtId="2" fontId="8" fillId="0" borderId="34" xfId="0" applyNumberFormat="1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0" fillId="3" borderId="0" xfId="0" applyFont="1" applyFill="1" applyAlignment="1">
      <alignment horizontal="center"/>
    </xf>
    <xf numFmtId="2" fontId="10" fillId="0" borderId="0" xfId="0" applyNumberFormat="1" applyFont="1"/>
    <xf numFmtId="0" fontId="6" fillId="0" borderId="0" xfId="0" applyFont="1"/>
    <xf numFmtId="0" fontId="6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161"/>
  <sheetViews>
    <sheetView tabSelected="1" workbookViewId="0">
      <selection sqref="A1:O95"/>
    </sheetView>
  </sheetViews>
  <sheetFormatPr defaultColWidth="9.140625" defaultRowHeight="12.75" x14ac:dyDescent="0.2"/>
  <cols>
    <col min="1" max="1" width="4.42578125" style="1" customWidth="1"/>
    <col min="2" max="2" width="60" style="8" customWidth="1"/>
    <col min="3" max="3" width="17.28515625" style="12" customWidth="1"/>
    <col min="4" max="4" width="10.28515625" style="13" customWidth="1"/>
    <col min="5" max="5" width="11.140625" style="14" customWidth="1"/>
    <col min="6" max="6" width="13.85546875" style="7" customWidth="1"/>
    <col min="7" max="8" width="11.5703125" style="7" customWidth="1"/>
    <col min="9" max="9" width="11.28515625" style="7" customWidth="1"/>
    <col min="10" max="10" width="10.42578125" style="7" customWidth="1"/>
    <col min="11" max="11" width="11" style="7" customWidth="1"/>
    <col min="12" max="12" width="12.85546875" style="7" customWidth="1"/>
    <col min="13" max="13" width="12.7109375" style="7" customWidth="1"/>
    <col min="14" max="14" width="14.28515625" style="7" customWidth="1"/>
    <col min="15" max="231" width="9.140625" style="8"/>
    <col min="232" max="232" width="4.5703125" style="8" customWidth="1"/>
    <col min="233" max="233" width="45.85546875" style="8" customWidth="1"/>
    <col min="234" max="234" width="11" style="8" customWidth="1"/>
    <col min="235" max="235" width="9.28515625" style="8" customWidth="1"/>
    <col min="236" max="236" width="10.28515625" style="8" customWidth="1"/>
    <col min="237" max="237" width="8.140625" style="8" customWidth="1"/>
    <col min="238" max="238" width="7" style="8" customWidth="1"/>
    <col min="239" max="239" width="8.140625" style="8" customWidth="1"/>
    <col min="240" max="240" width="8.7109375" style="8" customWidth="1"/>
    <col min="241" max="241" width="9.5703125" style="8" customWidth="1"/>
    <col min="242" max="242" width="9.7109375" style="8" customWidth="1"/>
    <col min="243" max="243" width="11.28515625" style="8" customWidth="1"/>
    <col min="244" max="244" width="5.28515625" style="8" customWidth="1"/>
    <col min="245" max="245" width="16.7109375" style="8" customWidth="1"/>
    <col min="246" max="246" width="14.85546875" style="8" customWidth="1"/>
    <col min="247" max="247" width="9.5703125" style="8" bestFit="1" customWidth="1"/>
    <col min="248" max="248" width="13.5703125" style="8" customWidth="1"/>
    <col min="249" max="487" width="9.140625" style="8"/>
    <col min="488" max="488" width="4.5703125" style="8" customWidth="1"/>
    <col min="489" max="489" width="45.85546875" style="8" customWidth="1"/>
    <col min="490" max="490" width="11" style="8" customWidth="1"/>
    <col min="491" max="491" width="9.28515625" style="8" customWidth="1"/>
    <col min="492" max="492" width="10.28515625" style="8" customWidth="1"/>
    <col min="493" max="493" width="8.140625" style="8" customWidth="1"/>
    <col min="494" max="494" width="7" style="8" customWidth="1"/>
    <col min="495" max="495" width="8.140625" style="8" customWidth="1"/>
    <col min="496" max="496" width="8.7109375" style="8" customWidth="1"/>
    <col min="497" max="497" width="9.5703125" style="8" customWidth="1"/>
    <col min="498" max="498" width="9.7109375" style="8" customWidth="1"/>
    <col min="499" max="499" width="11.28515625" style="8" customWidth="1"/>
    <col min="500" max="500" width="5.28515625" style="8" customWidth="1"/>
    <col min="501" max="501" width="16.7109375" style="8" customWidth="1"/>
    <col min="502" max="502" width="14.85546875" style="8" customWidth="1"/>
    <col min="503" max="503" width="9.5703125" style="8" bestFit="1" customWidth="1"/>
    <col min="504" max="504" width="13.5703125" style="8" customWidth="1"/>
    <col min="505" max="743" width="9.140625" style="8"/>
    <col min="744" max="744" width="4.5703125" style="8" customWidth="1"/>
    <col min="745" max="745" width="45.85546875" style="8" customWidth="1"/>
    <col min="746" max="746" width="11" style="8" customWidth="1"/>
    <col min="747" max="747" width="9.28515625" style="8" customWidth="1"/>
    <col min="748" max="748" width="10.28515625" style="8" customWidth="1"/>
    <col min="749" max="749" width="8.140625" style="8" customWidth="1"/>
    <col min="750" max="750" width="7" style="8" customWidth="1"/>
    <col min="751" max="751" width="8.140625" style="8" customWidth="1"/>
    <col min="752" max="752" width="8.7109375" style="8" customWidth="1"/>
    <col min="753" max="753" width="9.5703125" style="8" customWidth="1"/>
    <col min="754" max="754" width="9.7109375" style="8" customWidth="1"/>
    <col min="755" max="755" width="11.28515625" style="8" customWidth="1"/>
    <col min="756" max="756" width="5.28515625" style="8" customWidth="1"/>
    <col min="757" max="757" width="16.7109375" style="8" customWidth="1"/>
    <col min="758" max="758" width="14.85546875" style="8" customWidth="1"/>
    <col min="759" max="759" width="9.5703125" style="8" bestFit="1" customWidth="1"/>
    <col min="760" max="760" width="13.5703125" style="8" customWidth="1"/>
    <col min="761" max="999" width="9.140625" style="8"/>
    <col min="1000" max="1000" width="4.5703125" style="8" customWidth="1"/>
    <col min="1001" max="1001" width="45.85546875" style="8" customWidth="1"/>
    <col min="1002" max="1002" width="11" style="8" customWidth="1"/>
    <col min="1003" max="1003" width="9.28515625" style="8" customWidth="1"/>
    <col min="1004" max="1004" width="10.28515625" style="8" customWidth="1"/>
    <col min="1005" max="1005" width="8.140625" style="8" customWidth="1"/>
    <col min="1006" max="1006" width="7" style="8" customWidth="1"/>
    <col min="1007" max="1007" width="8.140625" style="8" customWidth="1"/>
    <col min="1008" max="1008" width="8.7109375" style="8" customWidth="1"/>
    <col min="1009" max="1009" width="9.5703125" style="8" customWidth="1"/>
    <col min="1010" max="1010" width="9.7109375" style="8" customWidth="1"/>
    <col min="1011" max="1011" width="11.28515625" style="8" customWidth="1"/>
    <col min="1012" max="1012" width="5.28515625" style="8" customWidth="1"/>
    <col min="1013" max="1013" width="16.7109375" style="8" customWidth="1"/>
    <col min="1014" max="1014" width="14.85546875" style="8" customWidth="1"/>
    <col min="1015" max="1015" width="9.5703125" style="8" bestFit="1" customWidth="1"/>
    <col min="1016" max="1016" width="13.5703125" style="8" customWidth="1"/>
    <col min="1017" max="1255" width="9.140625" style="8"/>
    <col min="1256" max="1256" width="4.5703125" style="8" customWidth="1"/>
    <col min="1257" max="1257" width="45.85546875" style="8" customWidth="1"/>
    <col min="1258" max="1258" width="11" style="8" customWidth="1"/>
    <col min="1259" max="1259" width="9.28515625" style="8" customWidth="1"/>
    <col min="1260" max="1260" width="10.28515625" style="8" customWidth="1"/>
    <col min="1261" max="1261" width="8.140625" style="8" customWidth="1"/>
    <col min="1262" max="1262" width="7" style="8" customWidth="1"/>
    <col min="1263" max="1263" width="8.140625" style="8" customWidth="1"/>
    <col min="1264" max="1264" width="8.7109375" style="8" customWidth="1"/>
    <col min="1265" max="1265" width="9.5703125" style="8" customWidth="1"/>
    <col min="1266" max="1266" width="9.7109375" style="8" customWidth="1"/>
    <col min="1267" max="1267" width="11.28515625" style="8" customWidth="1"/>
    <col min="1268" max="1268" width="5.28515625" style="8" customWidth="1"/>
    <col min="1269" max="1269" width="16.7109375" style="8" customWidth="1"/>
    <col min="1270" max="1270" width="14.85546875" style="8" customWidth="1"/>
    <col min="1271" max="1271" width="9.5703125" style="8" bestFit="1" customWidth="1"/>
    <col min="1272" max="1272" width="13.5703125" style="8" customWidth="1"/>
    <col min="1273" max="1511" width="9.140625" style="8"/>
    <col min="1512" max="1512" width="4.5703125" style="8" customWidth="1"/>
    <col min="1513" max="1513" width="45.85546875" style="8" customWidth="1"/>
    <col min="1514" max="1514" width="11" style="8" customWidth="1"/>
    <col min="1515" max="1515" width="9.28515625" style="8" customWidth="1"/>
    <col min="1516" max="1516" width="10.28515625" style="8" customWidth="1"/>
    <col min="1517" max="1517" width="8.140625" style="8" customWidth="1"/>
    <col min="1518" max="1518" width="7" style="8" customWidth="1"/>
    <col min="1519" max="1519" width="8.140625" style="8" customWidth="1"/>
    <col min="1520" max="1520" width="8.7109375" style="8" customWidth="1"/>
    <col min="1521" max="1521" width="9.5703125" style="8" customWidth="1"/>
    <col min="1522" max="1522" width="9.7109375" style="8" customWidth="1"/>
    <col min="1523" max="1523" width="11.28515625" style="8" customWidth="1"/>
    <col min="1524" max="1524" width="5.28515625" style="8" customWidth="1"/>
    <col min="1525" max="1525" width="16.7109375" style="8" customWidth="1"/>
    <col min="1526" max="1526" width="14.85546875" style="8" customWidth="1"/>
    <col min="1527" max="1527" width="9.5703125" style="8" bestFit="1" customWidth="1"/>
    <col min="1528" max="1528" width="13.5703125" style="8" customWidth="1"/>
    <col min="1529" max="1767" width="9.140625" style="8"/>
    <col min="1768" max="1768" width="4.5703125" style="8" customWidth="1"/>
    <col min="1769" max="1769" width="45.85546875" style="8" customWidth="1"/>
    <col min="1770" max="1770" width="11" style="8" customWidth="1"/>
    <col min="1771" max="1771" width="9.28515625" style="8" customWidth="1"/>
    <col min="1772" max="1772" width="10.28515625" style="8" customWidth="1"/>
    <col min="1773" max="1773" width="8.140625" style="8" customWidth="1"/>
    <col min="1774" max="1774" width="7" style="8" customWidth="1"/>
    <col min="1775" max="1775" width="8.140625" style="8" customWidth="1"/>
    <col min="1776" max="1776" width="8.7109375" style="8" customWidth="1"/>
    <col min="1777" max="1777" width="9.5703125" style="8" customWidth="1"/>
    <col min="1778" max="1778" width="9.7109375" style="8" customWidth="1"/>
    <col min="1779" max="1779" width="11.28515625" style="8" customWidth="1"/>
    <col min="1780" max="1780" width="5.28515625" style="8" customWidth="1"/>
    <col min="1781" max="1781" width="16.7109375" style="8" customWidth="1"/>
    <col min="1782" max="1782" width="14.85546875" style="8" customWidth="1"/>
    <col min="1783" max="1783" width="9.5703125" style="8" bestFit="1" customWidth="1"/>
    <col min="1784" max="1784" width="13.5703125" style="8" customWidth="1"/>
    <col min="1785" max="2023" width="9.140625" style="8"/>
    <col min="2024" max="2024" width="4.5703125" style="8" customWidth="1"/>
    <col min="2025" max="2025" width="45.85546875" style="8" customWidth="1"/>
    <col min="2026" max="2026" width="11" style="8" customWidth="1"/>
    <col min="2027" max="2027" width="9.28515625" style="8" customWidth="1"/>
    <col min="2028" max="2028" width="10.28515625" style="8" customWidth="1"/>
    <col min="2029" max="2029" width="8.140625" style="8" customWidth="1"/>
    <col min="2030" max="2030" width="7" style="8" customWidth="1"/>
    <col min="2031" max="2031" width="8.140625" style="8" customWidth="1"/>
    <col min="2032" max="2032" width="8.7109375" style="8" customWidth="1"/>
    <col min="2033" max="2033" width="9.5703125" style="8" customWidth="1"/>
    <col min="2034" max="2034" width="9.7109375" style="8" customWidth="1"/>
    <col min="2035" max="2035" width="11.28515625" style="8" customWidth="1"/>
    <col min="2036" max="2036" width="5.28515625" style="8" customWidth="1"/>
    <col min="2037" max="2037" width="16.7109375" style="8" customWidth="1"/>
    <col min="2038" max="2038" width="14.85546875" style="8" customWidth="1"/>
    <col min="2039" max="2039" width="9.5703125" style="8" bestFit="1" customWidth="1"/>
    <col min="2040" max="2040" width="13.5703125" style="8" customWidth="1"/>
    <col min="2041" max="2279" width="9.140625" style="8"/>
    <col min="2280" max="2280" width="4.5703125" style="8" customWidth="1"/>
    <col min="2281" max="2281" width="45.85546875" style="8" customWidth="1"/>
    <col min="2282" max="2282" width="11" style="8" customWidth="1"/>
    <col min="2283" max="2283" width="9.28515625" style="8" customWidth="1"/>
    <col min="2284" max="2284" width="10.28515625" style="8" customWidth="1"/>
    <col min="2285" max="2285" width="8.140625" style="8" customWidth="1"/>
    <col min="2286" max="2286" width="7" style="8" customWidth="1"/>
    <col min="2287" max="2287" width="8.140625" style="8" customWidth="1"/>
    <col min="2288" max="2288" width="8.7109375" style="8" customWidth="1"/>
    <col min="2289" max="2289" width="9.5703125" style="8" customWidth="1"/>
    <col min="2290" max="2290" width="9.7109375" style="8" customWidth="1"/>
    <col min="2291" max="2291" width="11.28515625" style="8" customWidth="1"/>
    <col min="2292" max="2292" width="5.28515625" style="8" customWidth="1"/>
    <col min="2293" max="2293" width="16.7109375" style="8" customWidth="1"/>
    <col min="2294" max="2294" width="14.85546875" style="8" customWidth="1"/>
    <col min="2295" max="2295" width="9.5703125" style="8" bestFit="1" customWidth="1"/>
    <col min="2296" max="2296" width="13.5703125" style="8" customWidth="1"/>
    <col min="2297" max="2535" width="9.140625" style="8"/>
    <col min="2536" max="2536" width="4.5703125" style="8" customWidth="1"/>
    <col min="2537" max="2537" width="45.85546875" style="8" customWidth="1"/>
    <col min="2538" max="2538" width="11" style="8" customWidth="1"/>
    <col min="2539" max="2539" width="9.28515625" style="8" customWidth="1"/>
    <col min="2540" max="2540" width="10.28515625" style="8" customWidth="1"/>
    <col min="2541" max="2541" width="8.140625" style="8" customWidth="1"/>
    <col min="2542" max="2542" width="7" style="8" customWidth="1"/>
    <col min="2543" max="2543" width="8.140625" style="8" customWidth="1"/>
    <col min="2544" max="2544" width="8.7109375" style="8" customWidth="1"/>
    <col min="2545" max="2545" width="9.5703125" style="8" customWidth="1"/>
    <col min="2546" max="2546" width="9.7109375" style="8" customWidth="1"/>
    <col min="2547" max="2547" width="11.28515625" style="8" customWidth="1"/>
    <col min="2548" max="2548" width="5.28515625" style="8" customWidth="1"/>
    <col min="2549" max="2549" width="16.7109375" style="8" customWidth="1"/>
    <col min="2550" max="2550" width="14.85546875" style="8" customWidth="1"/>
    <col min="2551" max="2551" width="9.5703125" style="8" bestFit="1" customWidth="1"/>
    <col min="2552" max="2552" width="13.5703125" style="8" customWidth="1"/>
    <col min="2553" max="2791" width="9.140625" style="8"/>
    <col min="2792" max="2792" width="4.5703125" style="8" customWidth="1"/>
    <col min="2793" max="2793" width="45.85546875" style="8" customWidth="1"/>
    <col min="2794" max="2794" width="11" style="8" customWidth="1"/>
    <col min="2795" max="2795" width="9.28515625" style="8" customWidth="1"/>
    <col min="2796" max="2796" width="10.28515625" style="8" customWidth="1"/>
    <col min="2797" max="2797" width="8.140625" style="8" customWidth="1"/>
    <col min="2798" max="2798" width="7" style="8" customWidth="1"/>
    <col min="2799" max="2799" width="8.140625" style="8" customWidth="1"/>
    <col min="2800" max="2800" width="8.7109375" style="8" customWidth="1"/>
    <col min="2801" max="2801" width="9.5703125" style="8" customWidth="1"/>
    <col min="2802" max="2802" width="9.7109375" style="8" customWidth="1"/>
    <col min="2803" max="2803" width="11.28515625" style="8" customWidth="1"/>
    <col min="2804" max="2804" width="5.28515625" style="8" customWidth="1"/>
    <col min="2805" max="2805" width="16.7109375" style="8" customWidth="1"/>
    <col min="2806" max="2806" width="14.85546875" style="8" customWidth="1"/>
    <col min="2807" max="2807" width="9.5703125" style="8" bestFit="1" customWidth="1"/>
    <col min="2808" max="2808" width="13.5703125" style="8" customWidth="1"/>
    <col min="2809" max="3047" width="9.140625" style="8"/>
    <col min="3048" max="3048" width="4.5703125" style="8" customWidth="1"/>
    <col min="3049" max="3049" width="45.85546875" style="8" customWidth="1"/>
    <col min="3050" max="3050" width="11" style="8" customWidth="1"/>
    <col min="3051" max="3051" width="9.28515625" style="8" customWidth="1"/>
    <col min="3052" max="3052" width="10.28515625" style="8" customWidth="1"/>
    <col min="3053" max="3053" width="8.140625" style="8" customWidth="1"/>
    <col min="3054" max="3054" width="7" style="8" customWidth="1"/>
    <col min="3055" max="3055" width="8.140625" style="8" customWidth="1"/>
    <col min="3056" max="3056" width="8.7109375" style="8" customWidth="1"/>
    <col min="3057" max="3057" width="9.5703125" style="8" customWidth="1"/>
    <col min="3058" max="3058" width="9.7109375" style="8" customWidth="1"/>
    <col min="3059" max="3059" width="11.28515625" style="8" customWidth="1"/>
    <col min="3060" max="3060" width="5.28515625" style="8" customWidth="1"/>
    <col min="3061" max="3061" width="16.7109375" style="8" customWidth="1"/>
    <col min="3062" max="3062" width="14.85546875" style="8" customWidth="1"/>
    <col min="3063" max="3063" width="9.5703125" style="8" bestFit="1" customWidth="1"/>
    <col min="3064" max="3064" width="13.5703125" style="8" customWidth="1"/>
    <col min="3065" max="3303" width="9.140625" style="8"/>
    <col min="3304" max="3304" width="4.5703125" style="8" customWidth="1"/>
    <col min="3305" max="3305" width="45.85546875" style="8" customWidth="1"/>
    <col min="3306" max="3306" width="11" style="8" customWidth="1"/>
    <col min="3307" max="3307" width="9.28515625" style="8" customWidth="1"/>
    <col min="3308" max="3308" width="10.28515625" style="8" customWidth="1"/>
    <col min="3309" max="3309" width="8.140625" style="8" customWidth="1"/>
    <col min="3310" max="3310" width="7" style="8" customWidth="1"/>
    <col min="3311" max="3311" width="8.140625" style="8" customWidth="1"/>
    <col min="3312" max="3312" width="8.7109375" style="8" customWidth="1"/>
    <col min="3313" max="3313" width="9.5703125" style="8" customWidth="1"/>
    <col min="3314" max="3314" width="9.7109375" style="8" customWidth="1"/>
    <col min="3315" max="3315" width="11.28515625" style="8" customWidth="1"/>
    <col min="3316" max="3316" width="5.28515625" style="8" customWidth="1"/>
    <col min="3317" max="3317" width="16.7109375" style="8" customWidth="1"/>
    <col min="3318" max="3318" width="14.85546875" style="8" customWidth="1"/>
    <col min="3319" max="3319" width="9.5703125" style="8" bestFit="1" customWidth="1"/>
    <col min="3320" max="3320" width="13.5703125" style="8" customWidth="1"/>
    <col min="3321" max="3559" width="9.140625" style="8"/>
    <col min="3560" max="3560" width="4.5703125" style="8" customWidth="1"/>
    <col min="3561" max="3561" width="45.85546875" style="8" customWidth="1"/>
    <col min="3562" max="3562" width="11" style="8" customWidth="1"/>
    <col min="3563" max="3563" width="9.28515625" style="8" customWidth="1"/>
    <col min="3564" max="3564" width="10.28515625" style="8" customWidth="1"/>
    <col min="3565" max="3565" width="8.140625" style="8" customWidth="1"/>
    <col min="3566" max="3566" width="7" style="8" customWidth="1"/>
    <col min="3567" max="3567" width="8.140625" style="8" customWidth="1"/>
    <col min="3568" max="3568" width="8.7109375" style="8" customWidth="1"/>
    <col min="3569" max="3569" width="9.5703125" style="8" customWidth="1"/>
    <col min="3570" max="3570" width="9.7109375" style="8" customWidth="1"/>
    <col min="3571" max="3571" width="11.28515625" style="8" customWidth="1"/>
    <col min="3572" max="3572" width="5.28515625" style="8" customWidth="1"/>
    <col min="3573" max="3573" width="16.7109375" style="8" customWidth="1"/>
    <col min="3574" max="3574" width="14.85546875" style="8" customWidth="1"/>
    <col min="3575" max="3575" width="9.5703125" style="8" bestFit="1" customWidth="1"/>
    <col min="3576" max="3576" width="13.5703125" style="8" customWidth="1"/>
    <col min="3577" max="3815" width="9.140625" style="8"/>
    <col min="3816" max="3816" width="4.5703125" style="8" customWidth="1"/>
    <col min="3817" max="3817" width="45.85546875" style="8" customWidth="1"/>
    <col min="3818" max="3818" width="11" style="8" customWidth="1"/>
    <col min="3819" max="3819" width="9.28515625" style="8" customWidth="1"/>
    <col min="3820" max="3820" width="10.28515625" style="8" customWidth="1"/>
    <col min="3821" max="3821" width="8.140625" style="8" customWidth="1"/>
    <col min="3822" max="3822" width="7" style="8" customWidth="1"/>
    <col min="3823" max="3823" width="8.140625" style="8" customWidth="1"/>
    <col min="3824" max="3824" width="8.7109375" style="8" customWidth="1"/>
    <col min="3825" max="3825" width="9.5703125" style="8" customWidth="1"/>
    <col min="3826" max="3826" width="9.7109375" style="8" customWidth="1"/>
    <col min="3827" max="3827" width="11.28515625" style="8" customWidth="1"/>
    <col min="3828" max="3828" width="5.28515625" style="8" customWidth="1"/>
    <col min="3829" max="3829" width="16.7109375" style="8" customWidth="1"/>
    <col min="3830" max="3830" width="14.85546875" style="8" customWidth="1"/>
    <col min="3831" max="3831" width="9.5703125" style="8" bestFit="1" customWidth="1"/>
    <col min="3832" max="3832" width="13.5703125" style="8" customWidth="1"/>
    <col min="3833" max="4071" width="9.140625" style="8"/>
    <col min="4072" max="4072" width="4.5703125" style="8" customWidth="1"/>
    <col min="4073" max="4073" width="45.85546875" style="8" customWidth="1"/>
    <col min="4074" max="4074" width="11" style="8" customWidth="1"/>
    <col min="4075" max="4075" width="9.28515625" style="8" customWidth="1"/>
    <col min="4076" max="4076" width="10.28515625" style="8" customWidth="1"/>
    <col min="4077" max="4077" width="8.140625" style="8" customWidth="1"/>
    <col min="4078" max="4078" width="7" style="8" customWidth="1"/>
    <col min="4079" max="4079" width="8.140625" style="8" customWidth="1"/>
    <col min="4080" max="4080" width="8.7109375" style="8" customWidth="1"/>
    <col min="4081" max="4081" width="9.5703125" style="8" customWidth="1"/>
    <col min="4082" max="4082" width="9.7109375" style="8" customWidth="1"/>
    <col min="4083" max="4083" width="11.28515625" style="8" customWidth="1"/>
    <col min="4084" max="4084" width="5.28515625" style="8" customWidth="1"/>
    <col min="4085" max="4085" width="16.7109375" style="8" customWidth="1"/>
    <col min="4086" max="4086" width="14.85546875" style="8" customWidth="1"/>
    <col min="4087" max="4087" width="9.5703125" style="8" bestFit="1" customWidth="1"/>
    <col min="4088" max="4088" width="13.5703125" style="8" customWidth="1"/>
    <col min="4089" max="4327" width="9.140625" style="8"/>
    <col min="4328" max="4328" width="4.5703125" style="8" customWidth="1"/>
    <col min="4329" max="4329" width="45.85546875" style="8" customWidth="1"/>
    <col min="4330" max="4330" width="11" style="8" customWidth="1"/>
    <col min="4331" max="4331" width="9.28515625" style="8" customWidth="1"/>
    <col min="4332" max="4332" width="10.28515625" style="8" customWidth="1"/>
    <col min="4333" max="4333" width="8.140625" style="8" customWidth="1"/>
    <col min="4334" max="4334" width="7" style="8" customWidth="1"/>
    <col min="4335" max="4335" width="8.140625" style="8" customWidth="1"/>
    <col min="4336" max="4336" width="8.7109375" style="8" customWidth="1"/>
    <col min="4337" max="4337" width="9.5703125" style="8" customWidth="1"/>
    <col min="4338" max="4338" width="9.7109375" style="8" customWidth="1"/>
    <col min="4339" max="4339" width="11.28515625" style="8" customWidth="1"/>
    <col min="4340" max="4340" width="5.28515625" style="8" customWidth="1"/>
    <col min="4341" max="4341" width="16.7109375" style="8" customWidth="1"/>
    <col min="4342" max="4342" width="14.85546875" style="8" customWidth="1"/>
    <col min="4343" max="4343" width="9.5703125" style="8" bestFit="1" customWidth="1"/>
    <col min="4344" max="4344" width="13.5703125" style="8" customWidth="1"/>
    <col min="4345" max="4583" width="9.140625" style="8"/>
    <col min="4584" max="4584" width="4.5703125" style="8" customWidth="1"/>
    <col min="4585" max="4585" width="45.85546875" style="8" customWidth="1"/>
    <col min="4586" max="4586" width="11" style="8" customWidth="1"/>
    <col min="4587" max="4587" width="9.28515625" style="8" customWidth="1"/>
    <col min="4588" max="4588" width="10.28515625" style="8" customWidth="1"/>
    <col min="4589" max="4589" width="8.140625" style="8" customWidth="1"/>
    <col min="4590" max="4590" width="7" style="8" customWidth="1"/>
    <col min="4591" max="4591" width="8.140625" style="8" customWidth="1"/>
    <col min="4592" max="4592" width="8.7109375" style="8" customWidth="1"/>
    <col min="4593" max="4593" width="9.5703125" style="8" customWidth="1"/>
    <col min="4594" max="4594" width="9.7109375" style="8" customWidth="1"/>
    <col min="4595" max="4595" width="11.28515625" style="8" customWidth="1"/>
    <col min="4596" max="4596" width="5.28515625" style="8" customWidth="1"/>
    <col min="4597" max="4597" width="16.7109375" style="8" customWidth="1"/>
    <col min="4598" max="4598" width="14.85546875" style="8" customWidth="1"/>
    <col min="4599" max="4599" width="9.5703125" style="8" bestFit="1" customWidth="1"/>
    <col min="4600" max="4600" width="13.5703125" style="8" customWidth="1"/>
    <col min="4601" max="4839" width="9.140625" style="8"/>
    <col min="4840" max="4840" width="4.5703125" style="8" customWidth="1"/>
    <col min="4841" max="4841" width="45.85546875" style="8" customWidth="1"/>
    <col min="4842" max="4842" width="11" style="8" customWidth="1"/>
    <col min="4843" max="4843" width="9.28515625" style="8" customWidth="1"/>
    <col min="4844" max="4844" width="10.28515625" style="8" customWidth="1"/>
    <col min="4845" max="4845" width="8.140625" style="8" customWidth="1"/>
    <col min="4846" max="4846" width="7" style="8" customWidth="1"/>
    <col min="4847" max="4847" width="8.140625" style="8" customWidth="1"/>
    <col min="4848" max="4848" width="8.7109375" style="8" customWidth="1"/>
    <col min="4849" max="4849" width="9.5703125" style="8" customWidth="1"/>
    <col min="4850" max="4850" width="9.7109375" style="8" customWidth="1"/>
    <col min="4851" max="4851" width="11.28515625" style="8" customWidth="1"/>
    <col min="4852" max="4852" width="5.28515625" style="8" customWidth="1"/>
    <col min="4853" max="4853" width="16.7109375" style="8" customWidth="1"/>
    <col min="4854" max="4854" width="14.85546875" style="8" customWidth="1"/>
    <col min="4855" max="4855" width="9.5703125" style="8" bestFit="1" customWidth="1"/>
    <col min="4856" max="4856" width="13.5703125" style="8" customWidth="1"/>
    <col min="4857" max="5095" width="9.140625" style="8"/>
    <col min="5096" max="5096" width="4.5703125" style="8" customWidth="1"/>
    <col min="5097" max="5097" width="45.85546875" style="8" customWidth="1"/>
    <col min="5098" max="5098" width="11" style="8" customWidth="1"/>
    <col min="5099" max="5099" width="9.28515625" style="8" customWidth="1"/>
    <col min="5100" max="5100" width="10.28515625" style="8" customWidth="1"/>
    <col min="5101" max="5101" width="8.140625" style="8" customWidth="1"/>
    <col min="5102" max="5102" width="7" style="8" customWidth="1"/>
    <col min="5103" max="5103" width="8.140625" style="8" customWidth="1"/>
    <col min="5104" max="5104" width="8.7109375" style="8" customWidth="1"/>
    <col min="5105" max="5105" width="9.5703125" style="8" customWidth="1"/>
    <col min="5106" max="5106" width="9.7109375" style="8" customWidth="1"/>
    <col min="5107" max="5107" width="11.28515625" style="8" customWidth="1"/>
    <col min="5108" max="5108" width="5.28515625" style="8" customWidth="1"/>
    <col min="5109" max="5109" width="16.7109375" style="8" customWidth="1"/>
    <col min="5110" max="5110" width="14.85546875" style="8" customWidth="1"/>
    <col min="5111" max="5111" width="9.5703125" style="8" bestFit="1" customWidth="1"/>
    <col min="5112" max="5112" width="13.5703125" style="8" customWidth="1"/>
    <col min="5113" max="5351" width="9.140625" style="8"/>
    <col min="5352" max="5352" width="4.5703125" style="8" customWidth="1"/>
    <col min="5353" max="5353" width="45.85546875" style="8" customWidth="1"/>
    <col min="5354" max="5354" width="11" style="8" customWidth="1"/>
    <col min="5355" max="5355" width="9.28515625" style="8" customWidth="1"/>
    <col min="5356" max="5356" width="10.28515625" style="8" customWidth="1"/>
    <col min="5357" max="5357" width="8.140625" style="8" customWidth="1"/>
    <col min="5358" max="5358" width="7" style="8" customWidth="1"/>
    <col min="5359" max="5359" width="8.140625" style="8" customWidth="1"/>
    <col min="5360" max="5360" width="8.7109375" style="8" customWidth="1"/>
    <col min="5361" max="5361" width="9.5703125" style="8" customWidth="1"/>
    <col min="5362" max="5362" width="9.7109375" style="8" customWidth="1"/>
    <col min="5363" max="5363" width="11.28515625" style="8" customWidth="1"/>
    <col min="5364" max="5364" width="5.28515625" style="8" customWidth="1"/>
    <col min="5365" max="5365" width="16.7109375" style="8" customWidth="1"/>
    <col min="5366" max="5366" width="14.85546875" style="8" customWidth="1"/>
    <col min="5367" max="5367" width="9.5703125" style="8" bestFit="1" customWidth="1"/>
    <col min="5368" max="5368" width="13.5703125" style="8" customWidth="1"/>
    <col min="5369" max="5607" width="9.140625" style="8"/>
    <col min="5608" max="5608" width="4.5703125" style="8" customWidth="1"/>
    <col min="5609" max="5609" width="45.85546875" style="8" customWidth="1"/>
    <col min="5610" max="5610" width="11" style="8" customWidth="1"/>
    <col min="5611" max="5611" width="9.28515625" style="8" customWidth="1"/>
    <col min="5612" max="5612" width="10.28515625" style="8" customWidth="1"/>
    <col min="5613" max="5613" width="8.140625" style="8" customWidth="1"/>
    <col min="5614" max="5614" width="7" style="8" customWidth="1"/>
    <col min="5615" max="5615" width="8.140625" style="8" customWidth="1"/>
    <col min="5616" max="5616" width="8.7109375" style="8" customWidth="1"/>
    <col min="5617" max="5617" width="9.5703125" style="8" customWidth="1"/>
    <col min="5618" max="5618" width="9.7109375" style="8" customWidth="1"/>
    <col min="5619" max="5619" width="11.28515625" style="8" customWidth="1"/>
    <col min="5620" max="5620" width="5.28515625" style="8" customWidth="1"/>
    <col min="5621" max="5621" width="16.7109375" style="8" customWidth="1"/>
    <col min="5622" max="5622" width="14.85546875" style="8" customWidth="1"/>
    <col min="5623" max="5623" width="9.5703125" style="8" bestFit="1" customWidth="1"/>
    <col min="5624" max="5624" width="13.5703125" style="8" customWidth="1"/>
    <col min="5625" max="5863" width="9.140625" style="8"/>
    <col min="5864" max="5864" width="4.5703125" style="8" customWidth="1"/>
    <col min="5865" max="5865" width="45.85546875" style="8" customWidth="1"/>
    <col min="5866" max="5866" width="11" style="8" customWidth="1"/>
    <col min="5867" max="5867" width="9.28515625" style="8" customWidth="1"/>
    <col min="5868" max="5868" width="10.28515625" style="8" customWidth="1"/>
    <col min="5869" max="5869" width="8.140625" style="8" customWidth="1"/>
    <col min="5870" max="5870" width="7" style="8" customWidth="1"/>
    <col min="5871" max="5871" width="8.140625" style="8" customWidth="1"/>
    <col min="5872" max="5872" width="8.7109375" style="8" customWidth="1"/>
    <col min="5873" max="5873" width="9.5703125" style="8" customWidth="1"/>
    <col min="5874" max="5874" width="9.7109375" style="8" customWidth="1"/>
    <col min="5875" max="5875" width="11.28515625" style="8" customWidth="1"/>
    <col min="5876" max="5876" width="5.28515625" style="8" customWidth="1"/>
    <col min="5877" max="5877" width="16.7109375" style="8" customWidth="1"/>
    <col min="5878" max="5878" width="14.85546875" style="8" customWidth="1"/>
    <col min="5879" max="5879" width="9.5703125" style="8" bestFit="1" customWidth="1"/>
    <col min="5880" max="5880" width="13.5703125" style="8" customWidth="1"/>
    <col min="5881" max="6119" width="9.140625" style="8"/>
    <col min="6120" max="6120" width="4.5703125" style="8" customWidth="1"/>
    <col min="6121" max="6121" width="45.85546875" style="8" customWidth="1"/>
    <col min="6122" max="6122" width="11" style="8" customWidth="1"/>
    <col min="6123" max="6123" width="9.28515625" style="8" customWidth="1"/>
    <col min="6124" max="6124" width="10.28515625" style="8" customWidth="1"/>
    <col min="6125" max="6125" width="8.140625" style="8" customWidth="1"/>
    <col min="6126" max="6126" width="7" style="8" customWidth="1"/>
    <col min="6127" max="6127" width="8.140625" style="8" customWidth="1"/>
    <col min="6128" max="6128" width="8.7109375" style="8" customWidth="1"/>
    <col min="6129" max="6129" width="9.5703125" style="8" customWidth="1"/>
    <col min="6130" max="6130" width="9.7109375" style="8" customWidth="1"/>
    <col min="6131" max="6131" width="11.28515625" style="8" customWidth="1"/>
    <col min="6132" max="6132" width="5.28515625" style="8" customWidth="1"/>
    <col min="6133" max="6133" width="16.7109375" style="8" customWidth="1"/>
    <col min="6134" max="6134" width="14.85546875" style="8" customWidth="1"/>
    <col min="6135" max="6135" width="9.5703125" style="8" bestFit="1" customWidth="1"/>
    <col min="6136" max="6136" width="13.5703125" style="8" customWidth="1"/>
    <col min="6137" max="6375" width="9.140625" style="8"/>
    <col min="6376" max="6376" width="4.5703125" style="8" customWidth="1"/>
    <col min="6377" max="6377" width="45.85546875" style="8" customWidth="1"/>
    <col min="6378" max="6378" width="11" style="8" customWidth="1"/>
    <col min="6379" max="6379" width="9.28515625" style="8" customWidth="1"/>
    <col min="6380" max="6380" width="10.28515625" style="8" customWidth="1"/>
    <col min="6381" max="6381" width="8.140625" style="8" customWidth="1"/>
    <col min="6382" max="6382" width="7" style="8" customWidth="1"/>
    <col min="6383" max="6383" width="8.140625" style="8" customWidth="1"/>
    <col min="6384" max="6384" width="8.7109375" style="8" customWidth="1"/>
    <col min="6385" max="6385" width="9.5703125" style="8" customWidth="1"/>
    <col min="6386" max="6386" width="9.7109375" style="8" customWidth="1"/>
    <col min="6387" max="6387" width="11.28515625" style="8" customWidth="1"/>
    <col min="6388" max="6388" width="5.28515625" style="8" customWidth="1"/>
    <col min="6389" max="6389" width="16.7109375" style="8" customWidth="1"/>
    <col min="6390" max="6390" width="14.85546875" style="8" customWidth="1"/>
    <col min="6391" max="6391" width="9.5703125" style="8" bestFit="1" customWidth="1"/>
    <col min="6392" max="6392" width="13.5703125" style="8" customWidth="1"/>
    <col min="6393" max="6631" width="9.140625" style="8"/>
    <col min="6632" max="6632" width="4.5703125" style="8" customWidth="1"/>
    <col min="6633" max="6633" width="45.85546875" style="8" customWidth="1"/>
    <col min="6634" max="6634" width="11" style="8" customWidth="1"/>
    <col min="6635" max="6635" width="9.28515625" style="8" customWidth="1"/>
    <col min="6636" max="6636" width="10.28515625" style="8" customWidth="1"/>
    <col min="6637" max="6637" width="8.140625" style="8" customWidth="1"/>
    <col min="6638" max="6638" width="7" style="8" customWidth="1"/>
    <col min="6639" max="6639" width="8.140625" style="8" customWidth="1"/>
    <col min="6640" max="6640" width="8.7109375" style="8" customWidth="1"/>
    <col min="6641" max="6641" width="9.5703125" style="8" customWidth="1"/>
    <col min="6642" max="6642" width="9.7109375" style="8" customWidth="1"/>
    <col min="6643" max="6643" width="11.28515625" style="8" customWidth="1"/>
    <col min="6644" max="6644" width="5.28515625" style="8" customWidth="1"/>
    <col min="6645" max="6645" width="16.7109375" style="8" customWidth="1"/>
    <col min="6646" max="6646" width="14.85546875" style="8" customWidth="1"/>
    <col min="6647" max="6647" width="9.5703125" style="8" bestFit="1" customWidth="1"/>
    <col min="6648" max="6648" width="13.5703125" style="8" customWidth="1"/>
    <col min="6649" max="6887" width="9.140625" style="8"/>
    <col min="6888" max="6888" width="4.5703125" style="8" customWidth="1"/>
    <col min="6889" max="6889" width="45.85546875" style="8" customWidth="1"/>
    <col min="6890" max="6890" width="11" style="8" customWidth="1"/>
    <col min="6891" max="6891" width="9.28515625" style="8" customWidth="1"/>
    <col min="6892" max="6892" width="10.28515625" style="8" customWidth="1"/>
    <col min="6893" max="6893" width="8.140625" style="8" customWidth="1"/>
    <col min="6894" max="6894" width="7" style="8" customWidth="1"/>
    <col min="6895" max="6895" width="8.140625" style="8" customWidth="1"/>
    <col min="6896" max="6896" width="8.7109375" style="8" customWidth="1"/>
    <col min="6897" max="6897" width="9.5703125" style="8" customWidth="1"/>
    <col min="6898" max="6898" width="9.7109375" style="8" customWidth="1"/>
    <col min="6899" max="6899" width="11.28515625" style="8" customWidth="1"/>
    <col min="6900" max="6900" width="5.28515625" style="8" customWidth="1"/>
    <col min="6901" max="6901" width="16.7109375" style="8" customWidth="1"/>
    <col min="6902" max="6902" width="14.85546875" style="8" customWidth="1"/>
    <col min="6903" max="6903" width="9.5703125" style="8" bestFit="1" customWidth="1"/>
    <col min="6904" max="6904" width="13.5703125" style="8" customWidth="1"/>
    <col min="6905" max="7143" width="9.140625" style="8"/>
    <col min="7144" max="7144" width="4.5703125" style="8" customWidth="1"/>
    <col min="7145" max="7145" width="45.85546875" style="8" customWidth="1"/>
    <col min="7146" max="7146" width="11" style="8" customWidth="1"/>
    <col min="7147" max="7147" width="9.28515625" style="8" customWidth="1"/>
    <col min="7148" max="7148" width="10.28515625" style="8" customWidth="1"/>
    <col min="7149" max="7149" width="8.140625" style="8" customWidth="1"/>
    <col min="7150" max="7150" width="7" style="8" customWidth="1"/>
    <col min="7151" max="7151" width="8.140625" style="8" customWidth="1"/>
    <col min="7152" max="7152" width="8.7109375" style="8" customWidth="1"/>
    <col min="7153" max="7153" width="9.5703125" style="8" customWidth="1"/>
    <col min="7154" max="7154" width="9.7109375" style="8" customWidth="1"/>
    <col min="7155" max="7155" width="11.28515625" style="8" customWidth="1"/>
    <col min="7156" max="7156" width="5.28515625" style="8" customWidth="1"/>
    <col min="7157" max="7157" width="16.7109375" style="8" customWidth="1"/>
    <col min="7158" max="7158" width="14.85546875" style="8" customWidth="1"/>
    <col min="7159" max="7159" width="9.5703125" style="8" bestFit="1" customWidth="1"/>
    <col min="7160" max="7160" width="13.5703125" style="8" customWidth="1"/>
    <col min="7161" max="7399" width="9.140625" style="8"/>
    <col min="7400" max="7400" width="4.5703125" style="8" customWidth="1"/>
    <col min="7401" max="7401" width="45.85546875" style="8" customWidth="1"/>
    <col min="7402" max="7402" width="11" style="8" customWidth="1"/>
    <col min="7403" max="7403" width="9.28515625" style="8" customWidth="1"/>
    <col min="7404" max="7404" width="10.28515625" style="8" customWidth="1"/>
    <col min="7405" max="7405" width="8.140625" style="8" customWidth="1"/>
    <col min="7406" max="7406" width="7" style="8" customWidth="1"/>
    <col min="7407" max="7407" width="8.140625" style="8" customWidth="1"/>
    <col min="7408" max="7408" width="8.7109375" style="8" customWidth="1"/>
    <col min="7409" max="7409" width="9.5703125" style="8" customWidth="1"/>
    <col min="7410" max="7410" width="9.7109375" style="8" customWidth="1"/>
    <col min="7411" max="7411" width="11.28515625" style="8" customWidth="1"/>
    <col min="7412" max="7412" width="5.28515625" style="8" customWidth="1"/>
    <col min="7413" max="7413" width="16.7109375" style="8" customWidth="1"/>
    <col min="7414" max="7414" width="14.85546875" style="8" customWidth="1"/>
    <col min="7415" max="7415" width="9.5703125" style="8" bestFit="1" customWidth="1"/>
    <col min="7416" max="7416" width="13.5703125" style="8" customWidth="1"/>
    <col min="7417" max="7655" width="9.140625" style="8"/>
    <col min="7656" max="7656" width="4.5703125" style="8" customWidth="1"/>
    <col min="7657" max="7657" width="45.85546875" style="8" customWidth="1"/>
    <col min="7658" max="7658" width="11" style="8" customWidth="1"/>
    <col min="7659" max="7659" width="9.28515625" style="8" customWidth="1"/>
    <col min="7660" max="7660" width="10.28515625" style="8" customWidth="1"/>
    <col min="7661" max="7661" width="8.140625" style="8" customWidth="1"/>
    <col min="7662" max="7662" width="7" style="8" customWidth="1"/>
    <col min="7663" max="7663" width="8.140625" style="8" customWidth="1"/>
    <col min="7664" max="7664" width="8.7109375" style="8" customWidth="1"/>
    <col min="7665" max="7665" width="9.5703125" style="8" customWidth="1"/>
    <col min="7666" max="7666" width="9.7109375" style="8" customWidth="1"/>
    <col min="7667" max="7667" width="11.28515625" style="8" customWidth="1"/>
    <col min="7668" max="7668" width="5.28515625" style="8" customWidth="1"/>
    <col min="7669" max="7669" width="16.7109375" style="8" customWidth="1"/>
    <col min="7670" max="7670" width="14.85546875" style="8" customWidth="1"/>
    <col min="7671" max="7671" width="9.5703125" style="8" bestFit="1" customWidth="1"/>
    <col min="7672" max="7672" width="13.5703125" style="8" customWidth="1"/>
    <col min="7673" max="7911" width="9.140625" style="8"/>
    <col min="7912" max="7912" width="4.5703125" style="8" customWidth="1"/>
    <col min="7913" max="7913" width="45.85546875" style="8" customWidth="1"/>
    <col min="7914" max="7914" width="11" style="8" customWidth="1"/>
    <col min="7915" max="7915" width="9.28515625" style="8" customWidth="1"/>
    <col min="7916" max="7916" width="10.28515625" style="8" customWidth="1"/>
    <col min="7917" max="7917" width="8.140625" style="8" customWidth="1"/>
    <col min="7918" max="7918" width="7" style="8" customWidth="1"/>
    <col min="7919" max="7919" width="8.140625" style="8" customWidth="1"/>
    <col min="7920" max="7920" width="8.7109375" style="8" customWidth="1"/>
    <col min="7921" max="7921" width="9.5703125" style="8" customWidth="1"/>
    <col min="7922" max="7922" width="9.7109375" style="8" customWidth="1"/>
    <col min="7923" max="7923" width="11.28515625" style="8" customWidth="1"/>
    <col min="7924" max="7924" width="5.28515625" style="8" customWidth="1"/>
    <col min="7925" max="7925" width="16.7109375" style="8" customWidth="1"/>
    <col min="7926" max="7926" width="14.85546875" style="8" customWidth="1"/>
    <col min="7927" max="7927" width="9.5703125" style="8" bestFit="1" customWidth="1"/>
    <col min="7928" max="7928" width="13.5703125" style="8" customWidth="1"/>
    <col min="7929" max="8167" width="9.140625" style="8"/>
    <col min="8168" max="8168" width="4.5703125" style="8" customWidth="1"/>
    <col min="8169" max="8169" width="45.85546875" style="8" customWidth="1"/>
    <col min="8170" max="8170" width="11" style="8" customWidth="1"/>
    <col min="8171" max="8171" width="9.28515625" style="8" customWidth="1"/>
    <col min="8172" max="8172" width="10.28515625" style="8" customWidth="1"/>
    <col min="8173" max="8173" width="8.140625" style="8" customWidth="1"/>
    <col min="8174" max="8174" width="7" style="8" customWidth="1"/>
    <col min="8175" max="8175" width="8.140625" style="8" customWidth="1"/>
    <col min="8176" max="8176" width="8.7109375" style="8" customWidth="1"/>
    <col min="8177" max="8177" width="9.5703125" style="8" customWidth="1"/>
    <col min="8178" max="8178" width="9.7109375" style="8" customWidth="1"/>
    <col min="8179" max="8179" width="11.28515625" style="8" customWidth="1"/>
    <col min="8180" max="8180" width="5.28515625" style="8" customWidth="1"/>
    <col min="8181" max="8181" width="16.7109375" style="8" customWidth="1"/>
    <col min="8182" max="8182" width="14.85546875" style="8" customWidth="1"/>
    <col min="8183" max="8183" width="9.5703125" style="8" bestFit="1" customWidth="1"/>
    <col min="8184" max="8184" width="13.5703125" style="8" customWidth="1"/>
    <col min="8185" max="8423" width="9.140625" style="8"/>
    <col min="8424" max="8424" width="4.5703125" style="8" customWidth="1"/>
    <col min="8425" max="8425" width="45.85546875" style="8" customWidth="1"/>
    <col min="8426" max="8426" width="11" style="8" customWidth="1"/>
    <col min="8427" max="8427" width="9.28515625" style="8" customWidth="1"/>
    <col min="8428" max="8428" width="10.28515625" style="8" customWidth="1"/>
    <col min="8429" max="8429" width="8.140625" style="8" customWidth="1"/>
    <col min="8430" max="8430" width="7" style="8" customWidth="1"/>
    <col min="8431" max="8431" width="8.140625" style="8" customWidth="1"/>
    <col min="8432" max="8432" width="8.7109375" style="8" customWidth="1"/>
    <col min="8433" max="8433" width="9.5703125" style="8" customWidth="1"/>
    <col min="8434" max="8434" width="9.7109375" style="8" customWidth="1"/>
    <col min="8435" max="8435" width="11.28515625" style="8" customWidth="1"/>
    <col min="8436" max="8436" width="5.28515625" style="8" customWidth="1"/>
    <col min="8437" max="8437" width="16.7109375" style="8" customWidth="1"/>
    <col min="8438" max="8438" width="14.85546875" style="8" customWidth="1"/>
    <col min="8439" max="8439" width="9.5703125" style="8" bestFit="1" customWidth="1"/>
    <col min="8440" max="8440" width="13.5703125" style="8" customWidth="1"/>
    <col min="8441" max="8679" width="9.140625" style="8"/>
    <col min="8680" max="8680" width="4.5703125" style="8" customWidth="1"/>
    <col min="8681" max="8681" width="45.85546875" style="8" customWidth="1"/>
    <col min="8682" max="8682" width="11" style="8" customWidth="1"/>
    <col min="8683" max="8683" width="9.28515625" style="8" customWidth="1"/>
    <col min="8684" max="8684" width="10.28515625" style="8" customWidth="1"/>
    <col min="8685" max="8685" width="8.140625" style="8" customWidth="1"/>
    <col min="8686" max="8686" width="7" style="8" customWidth="1"/>
    <col min="8687" max="8687" width="8.140625" style="8" customWidth="1"/>
    <col min="8688" max="8688" width="8.7109375" style="8" customWidth="1"/>
    <col min="8689" max="8689" width="9.5703125" style="8" customWidth="1"/>
    <col min="8690" max="8690" width="9.7109375" style="8" customWidth="1"/>
    <col min="8691" max="8691" width="11.28515625" style="8" customWidth="1"/>
    <col min="8692" max="8692" width="5.28515625" style="8" customWidth="1"/>
    <col min="8693" max="8693" width="16.7109375" style="8" customWidth="1"/>
    <col min="8694" max="8694" width="14.85546875" style="8" customWidth="1"/>
    <col min="8695" max="8695" width="9.5703125" style="8" bestFit="1" customWidth="1"/>
    <col min="8696" max="8696" width="13.5703125" style="8" customWidth="1"/>
    <col min="8697" max="8935" width="9.140625" style="8"/>
    <col min="8936" max="8936" width="4.5703125" style="8" customWidth="1"/>
    <col min="8937" max="8937" width="45.85546875" style="8" customWidth="1"/>
    <col min="8938" max="8938" width="11" style="8" customWidth="1"/>
    <col min="8939" max="8939" width="9.28515625" style="8" customWidth="1"/>
    <col min="8940" max="8940" width="10.28515625" style="8" customWidth="1"/>
    <col min="8941" max="8941" width="8.140625" style="8" customWidth="1"/>
    <col min="8942" max="8942" width="7" style="8" customWidth="1"/>
    <col min="8943" max="8943" width="8.140625" style="8" customWidth="1"/>
    <col min="8944" max="8944" width="8.7109375" style="8" customWidth="1"/>
    <col min="8945" max="8945" width="9.5703125" style="8" customWidth="1"/>
    <col min="8946" max="8946" width="9.7109375" style="8" customWidth="1"/>
    <col min="8947" max="8947" width="11.28515625" style="8" customWidth="1"/>
    <col min="8948" max="8948" width="5.28515625" style="8" customWidth="1"/>
    <col min="8949" max="8949" width="16.7109375" style="8" customWidth="1"/>
    <col min="8950" max="8950" width="14.85546875" style="8" customWidth="1"/>
    <col min="8951" max="8951" width="9.5703125" style="8" bestFit="1" customWidth="1"/>
    <col min="8952" max="8952" width="13.5703125" style="8" customWidth="1"/>
    <col min="8953" max="9191" width="9.140625" style="8"/>
    <col min="9192" max="9192" width="4.5703125" style="8" customWidth="1"/>
    <col min="9193" max="9193" width="45.85546875" style="8" customWidth="1"/>
    <col min="9194" max="9194" width="11" style="8" customWidth="1"/>
    <col min="9195" max="9195" width="9.28515625" style="8" customWidth="1"/>
    <col min="9196" max="9196" width="10.28515625" style="8" customWidth="1"/>
    <col min="9197" max="9197" width="8.140625" style="8" customWidth="1"/>
    <col min="9198" max="9198" width="7" style="8" customWidth="1"/>
    <col min="9199" max="9199" width="8.140625" style="8" customWidth="1"/>
    <col min="9200" max="9200" width="8.7109375" style="8" customWidth="1"/>
    <col min="9201" max="9201" width="9.5703125" style="8" customWidth="1"/>
    <col min="9202" max="9202" width="9.7109375" style="8" customWidth="1"/>
    <col min="9203" max="9203" width="11.28515625" style="8" customWidth="1"/>
    <col min="9204" max="9204" width="5.28515625" style="8" customWidth="1"/>
    <col min="9205" max="9205" width="16.7109375" style="8" customWidth="1"/>
    <col min="9206" max="9206" width="14.85546875" style="8" customWidth="1"/>
    <col min="9207" max="9207" width="9.5703125" style="8" bestFit="1" customWidth="1"/>
    <col min="9208" max="9208" width="13.5703125" style="8" customWidth="1"/>
    <col min="9209" max="9447" width="9.140625" style="8"/>
    <col min="9448" max="9448" width="4.5703125" style="8" customWidth="1"/>
    <col min="9449" max="9449" width="45.85546875" style="8" customWidth="1"/>
    <col min="9450" max="9450" width="11" style="8" customWidth="1"/>
    <col min="9451" max="9451" width="9.28515625" style="8" customWidth="1"/>
    <col min="9452" max="9452" width="10.28515625" style="8" customWidth="1"/>
    <col min="9453" max="9453" width="8.140625" style="8" customWidth="1"/>
    <col min="9454" max="9454" width="7" style="8" customWidth="1"/>
    <col min="9455" max="9455" width="8.140625" style="8" customWidth="1"/>
    <col min="9456" max="9456" width="8.7109375" style="8" customWidth="1"/>
    <col min="9457" max="9457" width="9.5703125" style="8" customWidth="1"/>
    <col min="9458" max="9458" width="9.7109375" style="8" customWidth="1"/>
    <col min="9459" max="9459" width="11.28515625" style="8" customWidth="1"/>
    <col min="9460" max="9460" width="5.28515625" style="8" customWidth="1"/>
    <col min="9461" max="9461" width="16.7109375" style="8" customWidth="1"/>
    <col min="9462" max="9462" width="14.85546875" style="8" customWidth="1"/>
    <col min="9463" max="9463" width="9.5703125" style="8" bestFit="1" customWidth="1"/>
    <col min="9464" max="9464" width="13.5703125" style="8" customWidth="1"/>
    <col min="9465" max="9703" width="9.140625" style="8"/>
    <col min="9704" max="9704" width="4.5703125" style="8" customWidth="1"/>
    <col min="9705" max="9705" width="45.85546875" style="8" customWidth="1"/>
    <col min="9706" max="9706" width="11" style="8" customWidth="1"/>
    <col min="9707" max="9707" width="9.28515625" style="8" customWidth="1"/>
    <col min="9708" max="9708" width="10.28515625" style="8" customWidth="1"/>
    <col min="9709" max="9709" width="8.140625" style="8" customWidth="1"/>
    <col min="9710" max="9710" width="7" style="8" customWidth="1"/>
    <col min="9711" max="9711" width="8.140625" style="8" customWidth="1"/>
    <col min="9712" max="9712" width="8.7109375" style="8" customWidth="1"/>
    <col min="9713" max="9713" width="9.5703125" style="8" customWidth="1"/>
    <col min="9714" max="9714" width="9.7109375" style="8" customWidth="1"/>
    <col min="9715" max="9715" width="11.28515625" style="8" customWidth="1"/>
    <col min="9716" max="9716" width="5.28515625" style="8" customWidth="1"/>
    <col min="9717" max="9717" width="16.7109375" style="8" customWidth="1"/>
    <col min="9718" max="9718" width="14.85546875" style="8" customWidth="1"/>
    <col min="9719" max="9719" width="9.5703125" style="8" bestFit="1" customWidth="1"/>
    <col min="9720" max="9720" width="13.5703125" style="8" customWidth="1"/>
    <col min="9721" max="9959" width="9.140625" style="8"/>
    <col min="9960" max="9960" width="4.5703125" style="8" customWidth="1"/>
    <col min="9961" max="9961" width="45.85546875" style="8" customWidth="1"/>
    <col min="9962" max="9962" width="11" style="8" customWidth="1"/>
    <col min="9963" max="9963" width="9.28515625" style="8" customWidth="1"/>
    <col min="9964" max="9964" width="10.28515625" style="8" customWidth="1"/>
    <col min="9965" max="9965" width="8.140625" style="8" customWidth="1"/>
    <col min="9966" max="9966" width="7" style="8" customWidth="1"/>
    <col min="9967" max="9967" width="8.140625" style="8" customWidth="1"/>
    <col min="9968" max="9968" width="8.7109375" style="8" customWidth="1"/>
    <col min="9969" max="9969" width="9.5703125" style="8" customWidth="1"/>
    <col min="9970" max="9970" width="9.7109375" style="8" customWidth="1"/>
    <col min="9971" max="9971" width="11.28515625" style="8" customWidth="1"/>
    <col min="9972" max="9972" width="5.28515625" style="8" customWidth="1"/>
    <col min="9973" max="9973" width="16.7109375" style="8" customWidth="1"/>
    <col min="9974" max="9974" width="14.85546875" style="8" customWidth="1"/>
    <col min="9975" max="9975" width="9.5703125" style="8" bestFit="1" customWidth="1"/>
    <col min="9976" max="9976" width="13.5703125" style="8" customWidth="1"/>
    <col min="9977" max="10215" width="9.140625" style="8"/>
    <col min="10216" max="10216" width="4.5703125" style="8" customWidth="1"/>
    <col min="10217" max="10217" width="45.85546875" style="8" customWidth="1"/>
    <col min="10218" max="10218" width="11" style="8" customWidth="1"/>
    <col min="10219" max="10219" width="9.28515625" style="8" customWidth="1"/>
    <col min="10220" max="10220" width="10.28515625" style="8" customWidth="1"/>
    <col min="10221" max="10221" width="8.140625" style="8" customWidth="1"/>
    <col min="10222" max="10222" width="7" style="8" customWidth="1"/>
    <col min="10223" max="10223" width="8.140625" style="8" customWidth="1"/>
    <col min="10224" max="10224" width="8.7109375" style="8" customWidth="1"/>
    <col min="10225" max="10225" width="9.5703125" style="8" customWidth="1"/>
    <col min="10226" max="10226" width="9.7109375" style="8" customWidth="1"/>
    <col min="10227" max="10227" width="11.28515625" style="8" customWidth="1"/>
    <col min="10228" max="10228" width="5.28515625" style="8" customWidth="1"/>
    <col min="10229" max="10229" width="16.7109375" style="8" customWidth="1"/>
    <col min="10230" max="10230" width="14.85546875" style="8" customWidth="1"/>
    <col min="10231" max="10231" width="9.5703125" style="8" bestFit="1" customWidth="1"/>
    <col min="10232" max="10232" width="13.5703125" style="8" customWidth="1"/>
    <col min="10233" max="10471" width="9.140625" style="8"/>
    <col min="10472" max="10472" width="4.5703125" style="8" customWidth="1"/>
    <col min="10473" max="10473" width="45.85546875" style="8" customWidth="1"/>
    <col min="10474" max="10474" width="11" style="8" customWidth="1"/>
    <col min="10475" max="10475" width="9.28515625" style="8" customWidth="1"/>
    <col min="10476" max="10476" width="10.28515625" style="8" customWidth="1"/>
    <col min="10477" max="10477" width="8.140625" style="8" customWidth="1"/>
    <col min="10478" max="10478" width="7" style="8" customWidth="1"/>
    <col min="10479" max="10479" width="8.140625" style="8" customWidth="1"/>
    <col min="10480" max="10480" width="8.7109375" style="8" customWidth="1"/>
    <col min="10481" max="10481" width="9.5703125" style="8" customWidth="1"/>
    <col min="10482" max="10482" width="9.7109375" style="8" customWidth="1"/>
    <col min="10483" max="10483" width="11.28515625" style="8" customWidth="1"/>
    <col min="10484" max="10484" width="5.28515625" style="8" customWidth="1"/>
    <col min="10485" max="10485" width="16.7109375" style="8" customWidth="1"/>
    <col min="10486" max="10486" width="14.85546875" style="8" customWidth="1"/>
    <col min="10487" max="10487" width="9.5703125" style="8" bestFit="1" customWidth="1"/>
    <col min="10488" max="10488" width="13.5703125" style="8" customWidth="1"/>
    <col min="10489" max="10727" width="9.140625" style="8"/>
    <col min="10728" max="10728" width="4.5703125" style="8" customWidth="1"/>
    <col min="10729" max="10729" width="45.85546875" style="8" customWidth="1"/>
    <col min="10730" max="10730" width="11" style="8" customWidth="1"/>
    <col min="10731" max="10731" width="9.28515625" style="8" customWidth="1"/>
    <col min="10732" max="10732" width="10.28515625" style="8" customWidth="1"/>
    <col min="10733" max="10733" width="8.140625" style="8" customWidth="1"/>
    <col min="10734" max="10734" width="7" style="8" customWidth="1"/>
    <col min="10735" max="10735" width="8.140625" style="8" customWidth="1"/>
    <col min="10736" max="10736" width="8.7109375" style="8" customWidth="1"/>
    <col min="10737" max="10737" width="9.5703125" style="8" customWidth="1"/>
    <col min="10738" max="10738" width="9.7109375" style="8" customWidth="1"/>
    <col min="10739" max="10739" width="11.28515625" style="8" customWidth="1"/>
    <col min="10740" max="10740" width="5.28515625" style="8" customWidth="1"/>
    <col min="10741" max="10741" width="16.7109375" style="8" customWidth="1"/>
    <col min="10742" max="10742" width="14.85546875" style="8" customWidth="1"/>
    <col min="10743" max="10743" width="9.5703125" style="8" bestFit="1" customWidth="1"/>
    <col min="10744" max="10744" width="13.5703125" style="8" customWidth="1"/>
    <col min="10745" max="10983" width="9.140625" style="8"/>
    <col min="10984" max="10984" width="4.5703125" style="8" customWidth="1"/>
    <col min="10985" max="10985" width="45.85546875" style="8" customWidth="1"/>
    <col min="10986" max="10986" width="11" style="8" customWidth="1"/>
    <col min="10987" max="10987" width="9.28515625" style="8" customWidth="1"/>
    <col min="10988" max="10988" width="10.28515625" style="8" customWidth="1"/>
    <col min="10989" max="10989" width="8.140625" style="8" customWidth="1"/>
    <col min="10990" max="10990" width="7" style="8" customWidth="1"/>
    <col min="10991" max="10991" width="8.140625" style="8" customWidth="1"/>
    <col min="10992" max="10992" width="8.7109375" style="8" customWidth="1"/>
    <col min="10993" max="10993" width="9.5703125" style="8" customWidth="1"/>
    <col min="10994" max="10994" width="9.7109375" style="8" customWidth="1"/>
    <col min="10995" max="10995" width="11.28515625" style="8" customWidth="1"/>
    <col min="10996" max="10996" width="5.28515625" style="8" customWidth="1"/>
    <col min="10997" max="10997" width="16.7109375" style="8" customWidth="1"/>
    <col min="10998" max="10998" width="14.85546875" style="8" customWidth="1"/>
    <col min="10999" max="10999" width="9.5703125" style="8" bestFit="1" customWidth="1"/>
    <col min="11000" max="11000" width="13.5703125" style="8" customWidth="1"/>
    <col min="11001" max="11239" width="9.140625" style="8"/>
    <col min="11240" max="11240" width="4.5703125" style="8" customWidth="1"/>
    <col min="11241" max="11241" width="45.85546875" style="8" customWidth="1"/>
    <col min="11242" max="11242" width="11" style="8" customWidth="1"/>
    <col min="11243" max="11243" width="9.28515625" style="8" customWidth="1"/>
    <col min="11244" max="11244" width="10.28515625" style="8" customWidth="1"/>
    <col min="11245" max="11245" width="8.140625" style="8" customWidth="1"/>
    <col min="11246" max="11246" width="7" style="8" customWidth="1"/>
    <col min="11247" max="11247" width="8.140625" style="8" customWidth="1"/>
    <col min="11248" max="11248" width="8.7109375" style="8" customWidth="1"/>
    <col min="11249" max="11249" width="9.5703125" style="8" customWidth="1"/>
    <col min="11250" max="11250" width="9.7109375" style="8" customWidth="1"/>
    <col min="11251" max="11251" width="11.28515625" style="8" customWidth="1"/>
    <col min="11252" max="11252" width="5.28515625" style="8" customWidth="1"/>
    <col min="11253" max="11253" width="16.7109375" style="8" customWidth="1"/>
    <col min="11254" max="11254" width="14.85546875" style="8" customWidth="1"/>
    <col min="11255" max="11255" width="9.5703125" style="8" bestFit="1" customWidth="1"/>
    <col min="11256" max="11256" width="13.5703125" style="8" customWidth="1"/>
    <col min="11257" max="11495" width="9.140625" style="8"/>
    <col min="11496" max="11496" width="4.5703125" style="8" customWidth="1"/>
    <col min="11497" max="11497" width="45.85546875" style="8" customWidth="1"/>
    <col min="11498" max="11498" width="11" style="8" customWidth="1"/>
    <col min="11499" max="11499" width="9.28515625" style="8" customWidth="1"/>
    <col min="11500" max="11500" width="10.28515625" style="8" customWidth="1"/>
    <col min="11501" max="11501" width="8.140625" style="8" customWidth="1"/>
    <col min="11502" max="11502" width="7" style="8" customWidth="1"/>
    <col min="11503" max="11503" width="8.140625" style="8" customWidth="1"/>
    <col min="11504" max="11504" width="8.7109375" style="8" customWidth="1"/>
    <col min="11505" max="11505" width="9.5703125" style="8" customWidth="1"/>
    <col min="11506" max="11506" width="9.7109375" style="8" customWidth="1"/>
    <col min="11507" max="11507" width="11.28515625" style="8" customWidth="1"/>
    <col min="11508" max="11508" width="5.28515625" style="8" customWidth="1"/>
    <col min="11509" max="11509" width="16.7109375" style="8" customWidth="1"/>
    <col min="11510" max="11510" width="14.85546875" style="8" customWidth="1"/>
    <col min="11511" max="11511" width="9.5703125" style="8" bestFit="1" customWidth="1"/>
    <col min="11512" max="11512" width="13.5703125" style="8" customWidth="1"/>
    <col min="11513" max="11751" width="9.140625" style="8"/>
    <col min="11752" max="11752" width="4.5703125" style="8" customWidth="1"/>
    <col min="11753" max="11753" width="45.85546875" style="8" customWidth="1"/>
    <col min="11754" max="11754" width="11" style="8" customWidth="1"/>
    <col min="11755" max="11755" width="9.28515625" style="8" customWidth="1"/>
    <col min="11756" max="11756" width="10.28515625" style="8" customWidth="1"/>
    <col min="11757" max="11757" width="8.140625" style="8" customWidth="1"/>
    <col min="11758" max="11758" width="7" style="8" customWidth="1"/>
    <col min="11759" max="11759" width="8.140625" style="8" customWidth="1"/>
    <col min="11760" max="11760" width="8.7109375" style="8" customWidth="1"/>
    <col min="11761" max="11761" width="9.5703125" style="8" customWidth="1"/>
    <col min="11762" max="11762" width="9.7109375" style="8" customWidth="1"/>
    <col min="11763" max="11763" width="11.28515625" style="8" customWidth="1"/>
    <col min="11764" max="11764" width="5.28515625" style="8" customWidth="1"/>
    <col min="11765" max="11765" width="16.7109375" style="8" customWidth="1"/>
    <col min="11766" max="11766" width="14.85546875" style="8" customWidth="1"/>
    <col min="11767" max="11767" width="9.5703125" style="8" bestFit="1" customWidth="1"/>
    <col min="11768" max="11768" width="13.5703125" style="8" customWidth="1"/>
    <col min="11769" max="12007" width="9.140625" style="8"/>
    <col min="12008" max="12008" width="4.5703125" style="8" customWidth="1"/>
    <col min="12009" max="12009" width="45.85546875" style="8" customWidth="1"/>
    <col min="12010" max="12010" width="11" style="8" customWidth="1"/>
    <col min="12011" max="12011" width="9.28515625" style="8" customWidth="1"/>
    <col min="12012" max="12012" width="10.28515625" style="8" customWidth="1"/>
    <col min="12013" max="12013" width="8.140625" style="8" customWidth="1"/>
    <col min="12014" max="12014" width="7" style="8" customWidth="1"/>
    <col min="12015" max="12015" width="8.140625" style="8" customWidth="1"/>
    <col min="12016" max="12016" width="8.7109375" style="8" customWidth="1"/>
    <col min="12017" max="12017" width="9.5703125" style="8" customWidth="1"/>
    <col min="12018" max="12018" width="9.7109375" style="8" customWidth="1"/>
    <col min="12019" max="12019" width="11.28515625" style="8" customWidth="1"/>
    <col min="12020" max="12020" width="5.28515625" style="8" customWidth="1"/>
    <col min="12021" max="12021" width="16.7109375" style="8" customWidth="1"/>
    <col min="12022" max="12022" width="14.85546875" style="8" customWidth="1"/>
    <col min="12023" max="12023" width="9.5703125" style="8" bestFit="1" customWidth="1"/>
    <col min="12024" max="12024" width="13.5703125" style="8" customWidth="1"/>
    <col min="12025" max="12263" width="9.140625" style="8"/>
    <col min="12264" max="12264" width="4.5703125" style="8" customWidth="1"/>
    <col min="12265" max="12265" width="45.85546875" style="8" customWidth="1"/>
    <col min="12266" max="12266" width="11" style="8" customWidth="1"/>
    <col min="12267" max="12267" width="9.28515625" style="8" customWidth="1"/>
    <col min="12268" max="12268" width="10.28515625" style="8" customWidth="1"/>
    <col min="12269" max="12269" width="8.140625" style="8" customWidth="1"/>
    <col min="12270" max="12270" width="7" style="8" customWidth="1"/>
    <col min="12271" max="12271" width="8.140625" style="8" customWidth="1"/>
    <col min="12272" max="12272" width="8.7109375" style="8" customWidth="1"/>
    <col min="12273" max="12273" width="9.5703125" style="8" customWidth="1"/>
    <col min="12274" max="12274" width="9.7109375" style="8" customWidth="1"/>
    <col min="12275" max="12275" width="11.28515625" style="8" customWidth="1"/>
    <col min="12276" max="12276" width="5.28515625" style="8" customWidth="1"/>
    <col min="12277" max="12277" width="16.7109375" style="8" customWidth="1"/>
    <col min="12278" max="12278" width="14.85546875" style="8" customWidth="1"/>
    <col min="12279" max="12279" width="9.5703125" style="8" bestFit="1" customWidth="1"/>
    <col min="12280" max="12280" width="13.5703125" style="8" customWidth="1"/>
    <col min="12281" max="12519" width="9.140625" style="8"/>
    <col min="12520" max="12520" width="4.5703125" style="8" customWidth="1"/>
    <col min="12521" max="12521" width="45.85546875" style="8" customWidth="1"/>
    <col min="12522" max="12522" width="11" style="8" customWidth="1"/>
    <col min="12523" max="12523" width="9.28515625" style="8" customWidth="1"/>
    <col min="12524" max="12524" width="10.28515625" style="8" customWidth="1"/>
    <col min="12525" max="12525" width="8.140625" style="8" customWidth="1"/>
    <col min="12526" max="12526" width="7" style="8" customWidth="1"/>
    <col min="12527" max="12527" width="8.140625" style="8" customWidth="1"/>
    <col min="12528" max="12528" width="8.7109375" style="8" customWidth="1"/>
    <col min="12529" max="12529" width="9.5703125" style="8" customWidth="1"/>
    <col min="12530" max="12530" width="9.7109375" style="8" customWidth="1"/>
    <col min="12531" max="12531" width="11.28515625" style="8" customWidth="1"/>
    <col min="12532" max="12532" width="5.28515625" style="8" customWidth="1"/>
    <col min="12533" max="12533" width="16.7109375" style="8" customWidth="1"/>
    <col min="12534" max="12534" width="14.85546875" style="8" customWidth="1"/>
    <col min="12535" max="12535" width="9.5703125" style="8" bestFit="1" customWidth="1"/>
    <col min="12536" max="12536" width="13.5703125" style="8" customWidth="1"/>
    <col min="12537" max="12775" width="9.140625" style="8"/>
    <col min="12776" max="12776" width="4.5703125" style="8" customWidth="1"/>
    <col min="12777" max="12777" width="45.85546875" style="8" customWidth="1"/>
    <col min="12778" max="12778" width="11" style="8" customWidth="1"/>
    <col min="12779" max="12779" width="9.28515625" style="8" customWidth="1"/>
    <col min="12780" max="12780" width="10.28515625" style="8" customWidth="1"/>
    <col min="12781" max="12781" width="8.140625" style="8" customWidth="1"/>
    <col min="12782" max="12782" width="7" style="8" customWidth="1"/>
    <col min="12783" max="12783" width="8.140625" style="8" customWidth="1"/>
    <col min="12784" max="12784" width="8.7109375" style="8" customWidth="1"/>
    <col min="12785" max="12785" width="9.5703125" style="8" customWidth="1"/>
    <col min="12786" max="12786" width="9.7109375" style="8" customWidth="1"/>
    <col min="12787" max="12787" width="11.28515625" style="8" customWidth="1"/>
    <col min="12788" max="12788" width="5.28515625" style="8" customWidth="1"/>
    <col min="12789" max="12789" width="16.7109375" style="8" customWidth="1"/>
    <col min="12790" max="12790" width="14.85546875" style="8" customWidth="1"/>
    <col min="12791" max="12791" width="9.5703125" style="8" bestFit="1" customWidth="1"/>
    <col min="12792" max="12792" width="13.5703125" style="8" customWidth="1"/>
    <col min="12793" max="13031" width="9.140625" style="8"/>
    <col min="13032" max="13032" width="4.5703125" style="8" customWidth="1"/>
    <col min="13033" max="13033" width="45.85546875" style="8" customWidth="1"/>
    <col min="13034" max="13034" width="11" style="8" customWidth="1"/>
    <col min="13035" max="13035" width="9.28515625" style="8" customWidth="1"/>
    <col min="13036" max="13036" width="10.28515625" style="8" customWidth="1"/>
    <col min="13037" max="13037" width="8.140625" style="8" customWidth="1"/>
    <col min="13038" max="13038" width="7" style="8" customWidth="1"/>
    <col min="13039" max="13039" width="8.140625" style="8" customWidth="1"/>
    <col min="13040" max="13040" width="8.7109375" style="8" customWidth="1"/>
    <col min="13041" max="13041" width="9.5703125" style="8" customWidth="1"/>
    <col min="13042" max="13042" width="9.7109375" style="8" customWidth="1"/>
    <col min="13043" max="13043" width="11.28515625" style="8" customWidth="1"/>
    <col min="13044" max="13044" width="5.28515625" style="8" customWidth="1"/>
    <col min="13045" max="13045" width="16.7109375" style="8" customWidth="1"/>
    <col min="13046" max="13046" width="14.85546875" style="8" customWidth="1"/>
    <col min="13047" max="13047" width="9.5703125" style="8" bestFit="1" customWidth="1"/>
    <col min="13048" max="13048" width="13.5703125" style="8" customWidth="1"/>
    <col min="13049" max="13287" width="9.140625" style="8"/>
    <col min="13288" max="13288" width="4.5703125" style="8" customWidth="1"/>
    <col min="13289" max="13289" width="45.85546875" style="8" customWidth="1"/>
    <col min="13290" max="13290" width="11" style="8" customWidth="1"/>
    <col min="13291" max="13291" width="9.28515625" style="8" customWidth="1"/>
    <col min="13292" max="13292" width="10.28515625" style="8" customWidth="1"/>
    <col min="13293" max="13293" width="8.140625" style="8" customWidth="1"/>
    <col min="13294" max="13294" width="7" style="8" customWidth="1"/>
    <col min="13295" max="13295" width="8.140625" style="8" customWidth="1"/>
    <col min="13296" max="13296" width="8.7109375" style="8" customWidth="1"/>
    <col min="13297" max="13297" width="9.5703125" style="8" customWidth="1"/>
    <col min="13298" max="13298" width="9.7109375" style="8" customWidth="1"/>
    <col min="13299" max="13299" width="11.28515625" style="8" customWidth="1"/>
    <col min="13300" max="13300" width="5.28515625" style="8" customWidth="1"/>
    <col min="13301" max="13301" width="16.7109375" style="8" customWidth="1"/>
    <col min="13302" max="13302" width="14.85546875" style="8" customWidth="1"/>
    <col min="13303" max="13303" width="9.5703125" style="8" bestFit="1" customWidth="1"/>
    <col min="13304" max="13304" width="13.5703125" style="8" customWidth="1"/>
    <col min="13305" max="13543" width="9.140625" style="8"/>
    <col min="13544" max="13544" width="4.5703125" style="8" customWidth="1"/>
    <col min="13545" max="13545" width="45.85546875" style="8" customWidth="1"/>
    <col min="13546" max="13546" width="11" style="8" customWidth="1"/>
    <col min="13547" max="13547" width="9.28515625" style="8" customWidth="1"/>
    <col min="13548" max="13548" width="10.28515625" style="8" customWidth="1"/>
    <col min="13549" max="13549" width="8.140625" style="8" customWidth="1"/>
    <col min="13550" max="13550" width="7" style="8" customWidth="1"/>
    <col min="13551" max="13551" width="8.140625" style="8" customWidth="1"/>
    <col min="13552" max="13552" width="8.7109375" style="8" customWidth="1"/>
    <col min="13553" max="13553" width="9.5703125" style="8" customWidth="1"/>
    <col min="13554" max="13554" width="9.7109375" style="8" customWidth="1"/>
    <col min="13555" max="13555" width="11.28515625" style="8" customWidth="1"/>
    <col min="13556" max="13556" width="5.28515625" style="8" customWidth="1"/>
    <col min="13557" max="13557" width="16.7109375" style="8" customWidth="1"/>
    <col min="13558" max="13558" width="14.85546875" style="8" customWidth="1"/>
    <col min="13559" max="13559" width="9.5703125" style="8" bestFit="1" customWidth="1"/>
    <col min="13560" max="13560" width="13.5703125" style="8" customWidth="1"/>
    <col min="13561" max="13799" width="9.140625" style="8"/>
    <col min="13800" max="13800" width="4.5703125" style="8" customWidth="1"/>
    <col min="13801" max="13801" width="45.85546875" style="8" customWidth="1"/>
    <col min="13802" max="13802" width="11" style="8" customWidth="1"/>
    <col min="13803" max="13803" width="9.28515625" style="8" customWidth="1"/>
    <col min="13804" max="13804" width="10.28515625" style="8" customWidth="1"/>
    <col min="13805" max="13805" width="8.140625" style="8" customWidth="1"/>
    <col min="13806" max="13806" width="7" style="8" customWidth="1"/>
    <col min="13807" max="13807" width="8.140625" style="8" customWidth="1"/>
    <col min="13808" max="13808" width="8.7109375" style="8" customWidth="1"/>
    <col min="13809" max="13809" width="9.5703125" style="8" customWidth="1"/>
    <col min="13810" max="13810" width="9.7109375" style="8" customWidth="1"/>
    <col min="13811" max="13811" width="11.28515625" style="8" customWidth="1"/>
    <col min="13812" max="13812" width="5.28515625" style="8" customWidth="1"/>
    <col min="13813" max="13813" width="16.7109375" style="8" customWidth="1"/>
    <col min="13814" max="13814" width="14.85546875" style="8" customWidth="1"/>
    <col min="13815" max="13815" width="9.5703125" style="8" bestFit="1" customWidth="1"/>
    <col min="13816" max="13816" width="13.5703125" style="8" customWidth="1"/>
    <col min="13817" max="14055" width="9.140625" style="8"/>
    <col min="14056" max="14056" width="4.5703125" style="8" customWidth="1"/>
    <col min="14057" max="14057" width="45.85546875" style="8" customWidth="1"/>
    <col min="14058" max="14058" width="11" style="8" customWidth="1"/>
    <col min="14059" max="14059" width="9.28515625" style="8" customWidth="1"/>
    <col min="14060" max="14060" width="10.28515625" style="8" customWidth="1"/>
    <col min="14061" max="14061" width="8.140625" style="8" customWidth="1"/>
    <col min="14062" max="14062" width="7" style="8" customWidth="1"/>
    <col min="14063" max="14063" width="8.140625" style="8" customWidth="1"/>
    <col min="14064" max="14064" width="8.7109375" style="8" customWidth="1"/>
    <col min="14065" max="14065" width="9.5703125" style="8" customWidth="1"/>
    <col min="14066" max="14066" width="9.7109375" style="8" customWidth="1"/>
    <col min="14067" max="14067" width="11.28515625" style="8" customWidth="1"/>
    <col min="14068" max="14068" width="5.28515625" style="8" customWidth="1"/>
    <col min="14069" max="14069" width="16.7109375" style="8" customWidth="1"/>
    <col min="14070" max="14070" width="14.85546875" style="8" customWidth="1"/>
    <col min="14071" max="14071" width="9.5703125" style="8" bestFit="1" customWidth="1"/>
    <col min="14072" max="14072" width="13.5703125" style="8" customWidth="1"/>
    <col min="14073" max="14311" width="9.140625" style="8"/>
    <col min="14312" max="14312" width="4.5703125" style="8" customWidth="1"/>
    <col min="14313" max="14313" width="45.85546875" style="8" customWidth="1"/>
    <col min="14314" max="14314" width="11" style="8" customWidth="1"/>
    <col min="14315" max="14315" width="9.28515625" style="8" customWidth="1"/>
    <col min="14316" max="14316" width="10.28515625" style="8" customWidth="1"/>
    <col min="14317" max="14317" width="8.140625" style="8" customWidth="1"/>
    <col min="14318" max="14318" width="7" style="8" customWidth="1"/>
    <col min="14319" max="14319" width="8.140625" style="8" customWidth="1"/>
    <col min="14320" max="14320" width="8.7109375" style="8" customWidth="1"/>
    <col min="14321" max="14321" width="9.5703125" style="8" customWidth="1"/>
    <col min="14322" max="14322" width="9.7109375" style="8" customWidth="1"/>
    <col min="14323" max="14323" width="11.28515625" style="8" customWidth="1"/>
    <col min="14324" max="14324" width="5.28515625" style="8" customWidth="1"/>
    <col min="14325" max="14325" width="16.7109375" style="8" customWidth="1"/>
    <col min="14326" max="14326" width="14.85546875" style="8" customWidth="1"/>
    <col min="14327" max="14327" width="9.5703125" style="8" bestFit="1" customWidth="1"/>
    <col min="14328" max="14328" width="13.5703125" style="8" customWidth="1"/>
    <col min="14329" max="14567" width="9.140625" style="8"/>
    <col min="14568" max="14568" width="4.5703125" style="8" customWidth="1"/>
    <col min="14569" max="14569" width="45.85546875" style="8" customWidth="1"/>
    <col min="14570" max="14570" width="11" style="8" customWidth="1"/>
    <col min="14571" max="14571" width="9.28515625" style="8" customWidth="1"/>
    <col min="14572" max="14572" width="10.28515625" style="8" customWidth="1"/>
    <col min="14573" max="14573" width="8.140625" style="8" customWidth="1"/>
    <col min="14574" max="14574" width="7" style="8" customWidth="1"/>
    <col min="14575" max="14575" width="8.140625" style="8" customWidth="1"/>
    <col min="14576" max="14576" width="8.7109375" style="8" customWidth="1"/>
    <col min="14577" max="14577" width="9.5703125" style="8" customWidth="1"/>
    <col min="14578" max="14578" width="9.7109375" style="8" customWidth="1"/>
    <col min="14579" max="14579" width="11.28515625" style="8" customWidth="1"/>
    <col min="14580" max="14580" width="5.28515625" style="8" customWidth="1"/>
    <col min="14581" max="14581" width="16.7109375" style="8" customWidth="1"/>
    <col min="14582" max="14582" width="14.85546875" style="8" customWidth="1"/>
    <col min="14583" max="14583" width="9.5703125" style="8" bestFit="1" customWidth="1"/>
    <col min="14584" max="14584" width="13.5703125" style="8" customWidth="1"/>
    <col min="14585" max="14823" width="9.140625" style="8"/>
    <col min="14824" max="14824" width="4.5703125" style="8" customWidth="1"/>
    <col min="14825" max="14825" width="45.85546875" style="8" customWidth="1"/>
    <col min="14826" max="14826" width="11" style="8" customWidth="1"/>
    <col min="14827" max="14827" width="9.28515625" style="8" customWidth="1"/>
    <col min="14828" max="14828" width="10.28515625" style="8" customWidth="1"/>
    <col min="14829" max="14829" width="8.140625" style="8" customWidth="1"/>
    <col min="14830" max="14830" width="7" style="8" customWidth="1"/>
    <col min="14831" max="14831" width="8.140625" style="8" customWidth="1"/>
    <col min="14832" max="14832" width="8.7109375" style="8" customWidth="1"/>
    <col min="14833" max="14833" width="9.5703125" style="8" customWidth="1"/>
    <col min="14834" max="14834" width="9.7109375" style="8" customWidth="1"/>
    <col min="14835" max="14835" width="11.28515625" style="8" customWidth="1"/>
    <col min="14836" max="14836" width="5.28515625" style="8" customWidth="1"/>
    <col min="14837" max="14837" width="16.7109375" style="8" customWidth="1"/>
    <col min="14838" max="14838" width="14.85546875" style="8" customWidth="1"/>
    <col min="14839" max="14839" width="9.5703125" style="8" bestFit="1" customWidth="1"/>
    <col min="14840" max="14840" width="13.5703125" style="8" customWidth="1"/>
    <col min="14841" max="15079" width="9.140625" style="8"/>
    <col min="15080" max="15080" width="4.5703125" style="8" customWidth="1"/>
    <col min="15081" max="15081" width="45.85546875" style="8" customWidth="1"/>
    <col min="15082" max="15082" width="11" style="8" customWidth="1"/>
    <col min="15083" max="15083" width="9.28515625" style="8" customWidth="1"/>
    <col min="15084" max="15084" width="10.28515625" style="8" customWidth="1"/>
    <col min="15085" max="15085" width="8.140625" style="8" customWidth="1"/>
    <col min="15086" max="15086" width="7" style="8" customWidth="1"/>
    <col min="15087" max="15087" width="8.140625" style="8" customWidth="1"/>
    <col min="15088" max="15088" width="8.7109375" style="8" customWidth="1"/>
    <col min="15089" max="15089" width="9.5703125" style="8" customWidth="1"/>
    <col min="15090" max="15090" width="9.7109375" style="8" customWidth="1"/>
    <col min="15091" max="15091" width="11.28515625" style="8" customWidth="1"/>
    <col min="15092" max="15092" width="5.28515625" style="8" customWidth="1"/>
    <col min="15093" max="15093" width="16.7109375" style="8" customWidth="1"/>
    <col min="15094" max="15094" width="14.85546875" style="8" customWidth="1"/>
    <col min="15095" max="15095" width="9.5703125" style="8" bestFit="1" customWidth="1"/>
    <col min="15096" max="15096" width="13.5703125" style="8" customWidth="1"/>
    <col min="15097" max="15335" width="9.140625" style="8"/>
    <col min="15336" max="15336" width="4.5703125" style="8" customWidth="1"/>
    <col min="15337" max="15337" width="45.85546875" style="8" customWidth="1"/>
    <col min="15338" max="15338" width="11" style="8" customWidth="1"/>
    <col min="15339" max="15339" width="9.28515625" style="8" customWidth="1"/>
    <col min="15340" max="15340" width="10.28515625" style="8" customWidth="1"/>
    <col min="15341" max="15341" width="8.140625" style="8" customWidth="1"/>
    <col min="15342" max="15342" width="7" style="8" customWidth="1"/>
    <col min="15343" max="15343" width="8.140625" style="8" customWidth="1"/>
    <col min="15344" max="15344" width="8.7109375" style="8" customWidth="1"/>
    <col min="15345" max="15345" width="9.5703125" style="8" customWidth="1"/>
    <col min="15346" max="15346" width="9.7109375" style="8" customWidth="1"/>
    <col min="15347" max="15347" width="11.28515625" style="8" customWidth="1"/>
    <col min="15348" max="15348" width="5.28515625" style="8" customWidth="1"/>
    <col min="15349" max="15349" width="16.7109375" style="8" customWidth="1"/>
    <col min="15350" max="15350" width="14.85546875" style="8" customWidth="1"/>
    <col min="15351" max="15351" width="9.5703125" style="8" bestFit="1" customWidth="1"/>
    <col min="15352" max="15352" width="13.5703125" style="8" customWidth="1"/>
    <col min="15353" max="15591" width="9.140625" style="8"/>
    <col min="15592" max="15592" width="4.5703125" style="8" customWidth="1"/>
    <col min="15593" max="15593" width="45.85546875" style="8" customWidth="1"/>
    <col min="15594" max="15594" width="11" style="8" customWidth="1"/>
    <col min="15595" max="15595" width="9.28515625" style="8" customWidth="1"/>
    <col min="15596" max="15596" width="10.28515625" style="8" customWidth="1"/>
    <col min="15597" max="15597" width="8.140625" style="8" customWidth="1"/>
    <col min="15598" max="15598" width="7" style="8" customWidth="1"/>
    <col min="15599" max="15599" width="8.140625" style="8" customWidth="1"/>
    <col min="15600" max="15600" width="8.7109375" style="8" customWidth="1"/>
    <col min="15601" max="15601" width="9.5703125" style="8" customWidth="1"/>
    <col min="15602" max="15602" width="9.7109375" style="8" customWidth="1"/>
    <col min="15603" max="15603" width="11.28515625" style="8" customWidth="1"/>
    <col min="15604" max="15604" width="5.28515625" style="8" customWidth="1"/>
    <col min="15605" max="15605" width="16.7109375" style="8" customWidth="1"/>
    <col min="15606" max="15606" width="14.85546875" style="8" customWidth="1"/>
    <col min="15607" max="15607" width="9.5703125" style="8" bestFit="1" customWidth="1"/>
    <col min="15608" max="15608" width="13.5703125" style="8" customWidth="1"/>
    <col min="15609" max="15847" width="9.140625" style="8"/>
    <col min="15848" max="15848" width="4.5703125" style="8" customWidth="1"/>
    <col min="15849" max="15849" width="45.85546875" style="8" customWidth="1"/>
    <col min="15850" max="15850" width="11" style="8" customWidth="1"/>
    <col min="15851" max="15851" width="9.28515625" style="8" customWidth="1"/>
    <col min="15852" max="15852" width="10.28515625" style="8" customWidth="1"/>
    <col min="15853" max="15853" width="8.140625" style="8" customWidth="1"/>
    <col min="15854" max="15854" width="7" style="8" customWidth="1"/>
    <col min="15855" max="15855" width="8.140625" style="8" customWidth="1"/>
    <col min="15856" max="15856" width="8.7109375" style="8" customWidth="1"/>
    <col min="15857" max="15857" width="9.5703125" style="8" customWidth="1"/>
    <col min="15858" max="15858" width="9.7109375" style="8" customWidth="1"/>
    <col min="15859" max="15859" width="11.28515625" style="8" customWidth="1"/>
    <col min="15860" max="15860" width="5.28515625" style="8" customWidth="1"/>
    <col min="15861" max="15861" width="16.7109375" style="8" customWidth="1"/>
    <col min="15862" max="15862" width="14.85546875" style="8" customWidth="1"/>
    <col min="15863" max="15863" width="9.5703125" style="8" bestFit="1" customWidth="1"/>
    <col min="15864" max="15864" width="13.5703125" style="8" customWidth="1"/>
    <col min="15865" max="16103" width="9.140625" style="8"/>
    <col min="16104" max="16104" width="4.5703125" style="8" customWidth="1"/>
    <col min="16105" max="16105" width="45.85546875" style="8" customWidth="1"/>
    <col min="16106" max="16106" width="11" style="8" customWidth="1"/>
    <col min="16107" max="16107" width="9.28515625" style="8" customWidth="1"/>
    <col min="16108" max="16108" width="10.28515625" style="8" customWidth="1"/>
    <col min="16109" max="16109" width="8.140625" style="8" customWidth="1"/>
    <col min="16110" max="16110" width="7" style="8" customWidth="1"/>
    <col min="16111" max="16111" width="8.140625" style="8" customWidth="1"/>
    <col min="16112" max="16112" width="8.7109375" style="8" customWidth="1"/>
    <col min="16113" max="16113" width="9.5703125" style="8" customWidth="1"/>
    <col min="16114" max="16114" width="9.7109375" style="8" customWidth="1"/>
    <col min="16115" max="16115" width="11.28515625" style="8" customWidth="1"/>
    <col min="16116" max="16116" width="5.28515625" style="8" customWidth="1"/>
    <col min="16117" max="16117" width="16.7109375" style="8" customWidth="1"/>
    <col min="16118" max="16118" width="14.85546875" style="8" customWidth="1"/>
    <col min="16119" max="16119" width="9.5703125" style="8" bestFit="1" customWidth="1"/>
    <col min="16120" max="16120" width="13.5703125" style="8" customWidth="1"/>
    <col min="16121" max="16384" width="9.140625" style="8"/>
  </cols>
  <sheetData>
    <row r="1" spans="1:14" x14ac:dyDescent="0.2">
      <c r="B1" s="2" t="s">
        <v>109</v>
      </c>
      <c r="C1" s="3"/>
      <c r="D1" s="4"/>
      <c r="E1" s="5"/>
      <c r="F1" s="6"/>
      <c r="G1" s="6"/>
      <c r="H1" s="6"/>
      <c r="I1" s="6"/>
      <c r="J1" s="6"/>
      <c r="K1" s="2" t="s">
        <v>110</v>
      </c>
      <c r="L1" s="6"/>
      <c r="M1" s="6"/>
    </row>
    <row r="2" spans="1:14" x14ac:dyDescent="0.2">
      <c r="B2" s="9" t="s">
        <v>109</v>
      </c>
      <c r="C2" s="3"/>
      <c r="D2" s="4"/>
      <c r="E2" s="5"/>
      <c r="F2" s="6"/>
      <c r="G2" s="6"/>
      <c r="H2" s="6"/>
      <c r="I2" s="6"/>
      <c r="J2" s="6"/>
      <c r="K2" s="9" t="s">
        <v>111</v>
      </c>
      <c r="L2" s="6"/>
      <c r="M2" s="6"/>
    </row>
    <row r="3" spans="1:14" x14ac:dyDescent="0.2">
      <c r="B3" s="9" t="s">
        <v>109</v>
      </c>
      <c r="C3" s="3"/>
      <c r="D3" s="4"/>
      <c r="E3" s="5"/>
      <c r="F3" s="6"/>
      <c r="G3" s="6"/>
      <c r="H3" s="6"/>
      <c r="I3" s="6"/>
      <c r="J3" s="6"/>
      <c r="K3" s="2" t="s">
        <v>109</v>
      </c>
      <c r="L3" s="6" t="s">
        <v>109</v>
      </c>
      <c r="M3" s="6"/>
    </row>
    <row r="4" spans="1:14" x14ac:dyDescent="0.2">
      <c r="B4" s="10" t="s">
        <v>109</v>
      </c>
      <c r="C4" s="3"/>
      <c r="D4" s="4"/>
      <c r="E4" s="5"/>
      <c r="F4" s="6"/>
      <c r="G4" s="6"/>
      <c r="H4" s="6"/>
      <c r="I4" s="6"/>
      <c r="J4" s="6"/>
      <c r="K4" s="10" t="s">
        <v>109</v>
      </c>
      <c r="L4" s="11" t="s">
        <v>109</v>
      </c>
      <c r="M4" s="6"/>
    </row>
    <row r="5" spans="1:14" ht="13.5" thickBot="1" x14ac:dyDescent="0.25"/>
    <row r="6" spans="1:14" ht="16.5" customHeight="1" thickBot="1" x14ac:dyDescent="0.3">
      <c r="A6" s="197" t="s">
        <v>0</v>
      </c>
      <c r="B6" s="197" t="s">
        <v>1</v>
      </c>
      <c r="C6" s="197" t="s">
        <v>2</v>
      </c>
      <c r="D6" s="200" t="s">
        <v>3</v>
      </c>
      <c r="E6" s="191" t="s">
        <v>4</v>
      </c>
      <c r="F6" s="197" t="s">
        <v>5</v>
      </c>
      <c r="G6" s="189" t="s">
        <v>6</v>
      </c>
      <c r="H6" s="203"/>
      <c r="I6" s="190"/>
      <c r="J6" s="189" t="s">
        <v>7</v>
      </c>
      <c r="K6" s="190"/>
      <c r="L6" s="191" t="s">
        <v>8</v>
      </c>
      <c r="M6" s="191" t="s">
        <v>9</v>
      </c>
      <c r="N6" s="194" t="s">
        <v>10</v>
      </c>
    </row>
    <row r="7" spans="1:14" ht="15.75" customHeight="1" x14ac:dyDescent="0.2">
      <c r="A7" s="198"/>
      <c r="B7" s="198"/>
      <c r="C7" s="198"/>
      <c r="D7" s="201"/>
      <c r="E7" s="192"/>
      <c r="F7" s="198"/>
      <c r="G7" s="191" t="s">
        <v>11</v>
      </c>
      <c r="H7" s="191" t="s">
        <v>12</v>
      </c>
      <c r="I7" s="191" t="s">
        <v>13</v>
      </c>
      <c r="J7" s="191" t="s">
        <v>14</v>
      </c>
      <c r="K7" s="191" t="s">
        <v>15</v>
      </c>
      <c r="L7" s="192"/>
      <c r="M7" s="192"/>
      <c r="N7" s="195"/>
    </row>
    <row r="8" spans="1:14" ht="15.75" customHeight="1" x14ac:dyDescent="0.2">
      <c r="A8" s="198"/>
      <c r="B8" s="198"/>
      <c r="C8" s="198"/>
      <c r="D8" s="201"/>
      <c r="E8" s="192"/>
      <c r="F8" s="198"/>
      <c r="G8" s="192"/>
      <c r="H8" s="192"/>
      <c r="I8" s="192"/>
      <c r="J8" s="192"/>
      <c r="K8" s="192"/>
      <c r="L8" s="192"/>
      <c r="M8" s="192"/>
      <c r="N8" s="195"/>
    </row>
    <row r="9" spans="1:14" ht="19.5" customHeight="1" thickBot="1" x14ac:dyDescent="0.25">
      <c r="A9" s="199"/>
      <c r="B9" s="199"/>
      <c r="C9" s="199"/>
      <c r="D9" s="202"/>
      <c r="E9" s="193"/>
      <c r="F9" s="199"/>
      <c r="G9" s="193"/>
      <c r="H9" s="193"/>
      <c r="I9" s="193"/>
      <c r="J9" s="193"/>
      <c r="K9" s="193"/>
      <c r="L9" s="193"/>
      <c r="M9" s="193"/>
      <c r="N9" s="196"/>
    </row>
    <row r="10" spans="1:14" ht="13.5" thickBot="1" x14ac:dyDescent="0.25">
      <c r="A10" s="15">
        <v>1</v>
      </c>
      <c r="B10" s="16">
        <v>2</v>
      </c>
      <c r="C10" s="15">
        <v>3</v>
      </c>
      <c r="D10" s="17">
        <v>4</v>
      </c>
      <c r="E10" s="16">
        <v>5</v>
      </c>
      <c r="F10" s="15">
        <v>6</v>
      </c>
      <c r="G10" s="16">
        <v>7</v>
      </c>
      <c r="H10" s="15">
        <v>8</v>
      </c>
      <c r="I10" s="16">
        <v>9</v>
      </c>
      <c r="J10" s="15">
        <v>10</v>
      </c>
      <c r="K10" s="15">
        <v>11</v>
      </c>
      <c r="L10" s="18">
        <v>12</v>
      </c>
      <c r="M10" s="15">
        <v>13</v>
      </c>
      <c r="N10" s="19">
        <v>14</v>
      </c>
    </row>
    <row r="11" spans="1:14" s="2" customFormat="1" ht="16.5" thickBot="1" x14ac:dyDescent="0.3">
      <c r="A11" s="20">
        <v>1</v>
      </c>
      <c r="B11" s="21" t="s">
        <v>16</v>
      </c>
      <c r="C11" s="22"/>
      <c r="D11" s="23"/>
      <c r="E11" s="22"/>
      <c r="F11" s="21"/>
      <c r="G11" s="21"/>
      <c r="H11" s="21"/>
      <c r="I11" s="21"/>
      <c r="J11" s="21"/>
      <c r="K11" s="21"/>
      <c r="L11" s="21"/>
      <c r="M11" s="21"/>
      <c r="N11" s="24"/>
    </row>
    <row r="12" spans="1:14" s="33" customFormat="1" ht="15.75" x14ac:dyDescent="0.25">
      <c r="A12" s="25">
        <v>1</v>
      </c>
      <c r="B12" s="26" t="s">
        <v>17</v>
      </c>
      <c r="C12" s="26"/>
      <c r="D12" s="27"/>
      <c r="E12" s="28">
        <v>1</v>
      </c>
      <c r="F12" s="29">
        <v>31000</v>
      </c>
      <c r="G12" s="30"/>
      <c r="H12" s="30"/>
      <c r="I12" s="31"/>
      <c r="J12" s="31"/>
      <c r="K12" s="30"/>
      <c r="L12" s="31">
        <f>SUM(F12:K12)</f>
        <v>31000</v>
      </c>
      <c r="M12" s="31">
        <f>L12*E12</f>
        <v>31000</v>
      </c>
      <c r="N12" s="32">
        <f>M12*12</f>
        <v>372000</v>
      </c>
    </row>
    <row r="13" spans="1:14" s="33" customFormat="1" ht="15.75" x14ac:dyDescent="0.25">
      <c r="A13" s="25">
        <v>2</v>
      </c>
      <c r="B13" s="26" t="s">
        <v>18</v>
      </c>
      <c r="C13" s="26" t="s">
        <v>19</v>
      </c>
      <c r="D13" s="27">
        <v>11</v>
      </c>
      <c r="E13" s="28">
        <v>1</v>
      </c>
      <c r="F13" s="28">
        <v>6294</v>
      </c>
      <c r="G13" s="31">
        <f>F13*0.2</f>
        <v>1258.8000000000002</v>
      </c>
      <c r="H13" s="30"/>
      <c r="I13" s="31">
        <f>(F13+G13)*0.2</f>
        <v>1510.5600000000002</v>
      </c>
      <c r="J13" s="31"/>
      <c r="K13" s="30"/>
      <c r="L13" s="31">
        <f>SUM(F13:K13)</f>
        <v>9063.36</v>
      </c>
      <c r="M13" s="31">
        <f t="shared" ref="M13:M15" si="0">L13*E13</f>
        <v>9063.36</v>
      </c>
      <c r="N13" s="34">
        <f>M13*12</f>
        <v>108760.32000000001</v>
      </c>
    </row>
    <row r="14" spans="1:14" s="33" customFormat="1" ht="15.75" x14ac:dyDescent="0.25">
      <c r="A14" s="35">
        <v>3</v>
      </c>
      <c r="B14" s="36" t="s">
        <v>20</v>
      </c>
      <c r="C14" s="26" t="s">
        <v>21</v>
      </c>
      <c r="D14" s="27">
        <v>11</v>
      </c>
      <c r="E14" s="28">
        <v>1</v>
      </c>
      <c r="F14" s="28">
        <v>6294</v>
      </c>
      <c r="G14" s="31">
        <f>3195*0.283</f>
        <v>904.18499999999995</v>
      </c>
      <c r="H14" s="30"/>
      <c r="I14" s="31">
        <f>(F14+G14)*0.2</f>
        <v>1439.6369999999999</v>
      </c>
      <c r="J14" s="31"/>
      <c r="K14" s="30"/>
      <c r="L14" s="31">
        <f>SUM(F14:K14)</f>
        <v>8637.8220000000001</v>
      </c>
      <c r="M14" s="31">
        <f t="shared" si="0"/>
        <v>8637.8220000000001</v>
      </c>
      <c r="N14" s="34">
        <f>M14*12</f>
        <v>103653.864</v>
      </c>
    </row>
    <row r="15" spans="1:14" s="33" customFormat="1" ht="15.75" x14ac:dyDescent="0.25">
      <c r="A15" s="37">
        <v>4</v>
      </c>
      <c r="B15" s="38" t="s">
        <v>22</v>
      </c>
      <c r="C15" s="39" t="s">
        <v>19</v>
      </c>
      <c r="D15" s="40">
        <v>11</v>
      </c>
      <c r="E15" s="41">
        <v>1</v>
      </c>
      <c r="F15" s="41">
        <v>6294</v>
      </c>
      <c r="G15" s="38"/>
      <c r="H15" s="39"/>
      <c r="I15" s="42"/>
      <c r="J15" s="42"/>
      <c r="K15" s="39"/>
      <c r="L15" s="31">
        <f>SUM(F15:K15)</f>
        <v>6294</v>
      </c>
      <c r="M15" s="31">
        <f t="shared" si="0"/>
        <v>6294</v>
      </c>
      <c r="N15" s="34">
        <f>M15*12</f>
        <v>75528</v>
      </c>
    </row>
    <row r="16" spans="1:14" s="33" customFormat="1" ht="15.75" x14ac:dyDescent="0.25">
      <c r="A16" s="25">
        <v>5</v>
      </c>
      <c r="B16" s="30" t="s">
        <v>23</v>
      </c>
      <c r="C16" s="30" t="s">
        <v>24</v>
      </c>
      <c r="D16" s="27">
        <v>8</v>
      </c>
      <c r="E16" s="28">
        <v>1.5</v>
      </c>
      <c r="F16" s="31">
        <v>5240</v>
      </c>
      <c r="G16" s="30"/>
      <c r="H16" s="30"/>
      <c r="I16" s="31"/>
      <c r="J16" s="31"/>
      <c r="K16" s="30"/>
      <c r="L16" s="31">
        <f t="shared" ref="L16:L19" si="1">SUM(F16:K16)</f>
        <v>5240</v>
      </c>
      <c r="M16" s="31">
        <f>L16*E16</f>
        <v>7860</v>
      </c>
      <c r="N16" s="32">
        <f t="shared" ref="N16:N19" si="2">M16*12</f>
        <v>94320</v>
      </c>
    </row>
    <row r="17" spans="1:14" s="33" customFormat="1" ht="15.75" x14ac:dyDescent="0.25">
      <c r="A17" s="25">
        <v>6</v>
      </c>
      <c r="B17" s="43" t="s">
        <v>25</v>
      </c>
      <c r="C17" s="43" t="s">
        <v>26</v>
      </c>
      <c r="D17" s="44">
        <v>9</v>
      </c>
      <c r="E17" s="45">
        <v>1</v>
      </c>
      <c r="F17" s="46">
        <v>5527</v>
      </c>
      <c r="G17" s="30"/>
      <c r="H17" s="30"/>
      <c r="I17" s="31"/>
      <c r="J17" s="31"/>
      <c r="K17" s="30"/>
      <c r="L17" s="42">
        <f t="shared" si="1"/>
        <v>5527</v>
      </c>
      <c r="M17" s="42">
        <f>L17*E17</f>
        <v>5527</v>
      </c>
      <c r="N17" s="32">
        <f t="shared" si="2"/>
        <v>66324</v>
      </c>
    </row>
    <row r="18" spans="1:14" s="33" customFormat="1" ht="15.75" x14ac:dyDescent="0.25">
      <c r="A18" s="25">
        <v>7</v>
      </c>
      <c r="B18" s="43" t="s">
        <v>27</v>
      </c>
      <c r="C18" s="43" t="s">
        <v>28</v>
      </c>
      <c r="D18" s="44">
        <v>7</v>
      </c>
      <c r="E18" s="45">
        <v>0.5</v>
      </c>
      <c r="F18" s="46">
        <v>4920</v>
      </c>
      <c r="G18" s="30"/>
      <c r="H18" s="30"/>
      <c r="I18" s="31"/>
      <c r="J18" s="31"/>
      <c r="K18" s="30"/>
      <c r="L18" s="42">
        <f t="shared" si="1"/>
        <v>4920</v>
      </c>
      <c r="M18" s="42">
        <f>L18*E18</f>
        <v>2460</v>
      </c>
      <c r="N18" s="32">
        <f t="shared" si="2"/>
        <v>29520</v>
      </c>
    </row>
    <row r="19" spans="1:14" s="33" customFormat="1" ht="15.75" x14ac:dyDescent="0.25">
      <c r="A19" s="47">
        <v>8</v>
      </c>
      <c r="B19" s="43" t="s">
        <v>29</v>
      </c>
      <c r="C19" s="43" t="s">
        <v>30</v>
      </c>
      <c r="D19" s="44">
        <v>9</v>
      </c>
      <c r="E19" s="45">
        <v>1</v>
      </c>
      <c r="F19" s="46">
        <v>5527</v>
      </c>
      <c r="G19" s="30"/>
      <c r="H19" s="30"/>
      <c r="I19" s="31"/>
      <c r="J19" s="31"/>
      <c r="K19" s="30"/>
      <c r="L19" s="42">
        <f t="shared" si="1"/>
        <v>5527</v>
      </c>
      <c r="M19" s="42">
        <f t="shared" ref="M19" si="3">L19*E19</f>
        <v>5527</v>
      </c>
      <c r="N19" s="32">
        <f t="shared" si="2"/>
        <v>66324</v>
      </c>
    </row>
    <row r="20" spans="1:14" s="2" customFormat="1" ht="16.5" thickBot="1" x14ac:dyDescent="0.3">
      <c r="A20" s="48"/>
      <c r="B20" s="49" t="s">
        <v>31</v>
      </c>
      <c r="C20" s="49"/>
      <c r="D20" s="50"/>
      <c r="E20" s="51">
        <f>SUM(E12:E19)</f>
        <v>8</v>
      </c>
      <c r="F20" s="51">
        <f>SUM(F12:F19)</f>
        <v>71096</v>
      </c>
      <c r="G20" s="51">
        <f>SUM(G12:G19)</f>
        <v>2162.9850000000001</v>
      </c>
      <c r="H20" s="51">
        <f>SUM(H12:H14)</f>
        <v>0</v>
      </c>
      <c r="I20" s="51">
        <f>SUM(I12:I19)</f>
        <v>2950.1970000000001</v>
      </c>
      <c r="J20" s="51">
        <f t="shared" ref="J20:K20" si="4">SUM(J12:J15)</f>
        <v>0</v>
      </c>
      <c r="K20" s="51">
        <f t="shared" si="4"/>
        <v>0</v>
      </c>
      <c r="L20" s="51">
        <f>SUM(L12:L19)</f>
        <v>76209.182000000001</v>
      </c>
      <c r="M20" s="51">
        <f>SUM(M12:M19)</f>
        <v>76369.182000000001</v>
      </c>
      <c r="N20" s="52">
        <f>SUM(N12:N19)</f>
        <v>916430.18400000001</v>
      </c>
    </row>
    <row r="21" spans="1:14" s="2" customFormat="1" ht="16.5" thickBot="1" x14ac:dyDescent="0.3">
      <c r="A21" s="20">
        <v>2</v>
      </c>
      <c r="B21" s="21" t="s">
        <v>32</v>
      </c>
      <c r="C21" s="22"/>
      <c r="D21" s="23"/>
      <c r="E21" s="22"/>
      <c r="F21" s="21"/>
      <c r="G21" s="21"/>
      <c r="H21" s="21"/>
      <c r="I21" s="21"/>
      <c r="J21" s="21"/>
      <c r="K21" s="21"/>
      <c r="L21" s="21"/>
      <c r="M21" s="21"/>
      <c r="N21" s="24"/>
    </row>
    <row r="22" spans="1:14" s="60" customFormat="1" ht="15.75" x14ac:dyDescent="0.25">
      <c r="A22" s="53">
        <v>1</v>
      </c>
      <c r="B22" s="54" t="s">
        <v>33</v>
      </c>
      <c r="C22" s="54" t="s">
        <v>34</v>
      </c>
      <c r="D22" s="55">
        <v>7</v>
      </c>
      <c r="E22" s="56">
        <v>1</v>
      </c>
      <c r="F22" s="56">
        <v>4920</v>
      </c>
      <c r="G22" s="57"/>
      <c r="H22" s="57"/>
      <c r="I22" s="57"/>
      <c r="J22" s="57"/>
      <c r="K22" s="57"/>
      <c r="L22" s="58">
        <f t="shared" ref="L22:L28" si="5">SUM(F22:K22)</f>
        <v>4920</v>
      </c>
      <c r="M22" s="58">
        <f>L22*E22</f>
        <v>4920</v>
      </c>
      <c r="N22" s="59">
        <f t="shared" ref="N22:N26" si="6">M22*12</f>
        <v>59040</v>
      </c>
    </row>
    <row r="23" spans="1:14" s="33" customFormat="1" ht="15.75" x14ac:dyDescent="0.25">
      <c r="A23" s="37">
        <f>A22+1</f>
        <v>2</v>
      </c>
      <c r="B23" s="61" t="s">
        <v>35</v>
      </c>
      <c r="C23" s="61" t="s">
        <v>36</v>
      </c>
      <c r="D23" s="62">
        <v>4</v>
      </c>
      <c r="E23" s="63">
        <v>1</v>
      </c>
      <c r="F23" s="64">
        <v>4058</v>
      </c>
      <c r="G23" s="39"/>
      <c r="H23" s="39"/>
      <c r="I23" s="42"/>
      <c r="J23" s="42"/>
      <c r="K23" s="39"/>
      <c r="L23" s="42">
        <f t="shared" si="5"/>
        <v>4058</v>
      </c>
      <c r="M23" s="42">
        <f t="shared" ref="M23:M26" si="7">L23*E23</f>
        <v>4058</v>
      </c>
      <c r="N23" s="32">
        <f t="shared" si="6"/>
        <v>48696</v>
      </c>
    </row>
    <row r="24" spans="1:14" s="33" customFormat="1" ht="15" customHeight="1" x14ac:dyDescent="0.25">
      <c r="A24" s="65">
        <v>3</v>
      </c>
      <c r="B24" s="66" t="s">
        <v>37</v>
      </c>
      <c r="C24" s="61" t="s">
        <v>38</v>
      </c>
      <c r="D24" s="62">
        <v>3</v>
      </c>
      <c r="E24" s="63">
        <v>1</v>
      </c>
      <c r="F24" s="64">
        <v>3770</v>
      </c>
      <c r="G24" s="39"/>
      <c r="H24" s="39"/>
      <c r="I24" s="42"/>
      <c r="J24" s="42"/>
      <c r="K24" s="39"/>
      <c r="L24" s="42">
        <f t="shared" si="5"/>
        <v>3770</v>
      </c>
      <c r="M24" s="42">
        <f t="shared" si="7"/>
        <v>3770</v>
      </c>
      <c r="N24" s="32">
        <f t="shared" si="6"/>
        <v>45240</v>
      </c>
    </row>
    <row r="25" spans="1:14" s="33" customFormat="1" ht="15.75" x14ac:dyDescent="0.25">
      <c r="A25" s="37">
        <f t="shared" ref="A25:A26" si="8">A24+1</f>
        <v>4</v>
      </c>
      <c r="B25" s="61" t="s">
        <v>39</v>
      </c>
      <c r="C25" s="61" t="s">
        <v>40</v>
      </c>
      <c r="D25" s="62">
        <v>1</v>
      </c>
      <c r="E25" s="63">
        <v>2</v>
      </c>
      <c r="F25" s="64">
        <v>3195</v>
      </c>
      <c r="G25" s="39"/>
      <c r="H25" s="39"/>
      <c r="I25" s="42"/>
      <c r="J25" s="42"/>
      <c r="K25" s="39"/>
      <c r="L25" s="42">
        <f t="shared" si="5"/>
        <v>3195</v>
      </c>
      <c r="M25" s="42">
        <f t="shared" si="7"/>
        <v>6390</v>
      </c>
      <c r="N25" s="32">
        <f t="shared" si="6"/>
        <v>76680</v>
      </c>
    </row>
    <row r="26" spans="1:14" s="33" customFormat="1" ht="30" customHeight="1" x14ac:dyDescent="0.25">
      <c r="A26" s="65">
        <f t="shared" si="8"/>
        <v>5</v>
      </c>
      <c r="B26" s="67" t="s">
        <v>41</v>
      </c>
      <c r="C26" s="68" t="s">
        <v>42</v>
      </c>
      <c r="D26" s="69">
        <v>5</v>
      </c>
      <c r="E26" s="41">
        <v>0.5</v>
      </c>
      <c r="F26" s="70">
        <v>4345</v>
      </c>
      <c r="G26" s="68"/>
      <c r="H26" s="68"/>
      <c r="I26" s="70"/>
      <c r="J26" s="70"/>
      <c r="K26" s="68"/>
      <c r="L26" s="70">
        <f t="shared" si="5"/>
        <v>4345</v>
      </c>
      <c r="M26" s="42">
        <f t="shared" si="7"/>
        <v>2172.5</v>
      </c>
      <c r="N26" s="32">
        <f t="shared" si="6"/>
        <v>26070</v>
      </c>
    </row>
    <row r="27" spans="1:14" s="33" customFormat="1" ht="15.75" customHeight="1" x14ac:dyDescent="0.25">
      <c r="A27" s="65">
        <v>6</v>
      </c>
      <c r="B27" s="71" t="s">
        <v>43</v>
      </c>
      <c r="C27" s="61" t="s">
        <v>44</v>
      </c>
      <c r="D27" s="62">
        <v>2</v>
      </c>
      <c r="E27" s="64">
        <v>1</v>
      </c>
      <c r="F27" s="64">
        <v>3483</v>
      </c>
      <c r="G27" s="39"/>
      <c r="H27" s="39"/>
      <c r="I27" s="42"/>
      <c r="J27" s="42"/>
      <c r="K27" s="39"/>
      <c r="L27" s="42">
        <f>SUM(F27:K27)</f>
        <v>3483</v>
      </c>
      <c r="M27" s="42">
        <f>L27*E27</f>
        <v>3483</v>
      </c>
      <c r="N27" s="32">
        <f>M27*12</f>
        <v>41796</v>
      </c>
    </row>
    <row r="28" spans="1:14" s="33" customFormat="1" ht="17.25" customHeight="1" x14ac:dyDescent="0.25">
      <c r="A28" s="37">
        <v>7</v>
      </c>
      <c r="B28" s="67" t="s">
        <v>45</v>
      </c>
      <c r="C28" s="68" t="s">
        <v>46</v>
      </c>
      <c r="D28" s="69">
        <v>3</v>
      </c>
      <c r="E28" s="72">
        <v>4</v>
      </c>
      <c r="F28" s="70">
        <v>3770</v>
      </c>
      <c r="G28" s="68"/>
      <c r="H28" s="68"/>
      <c r="I28" s="70"/>
      <c r="J28" s="70">
        <f>F28*4%</f>
        <v>150.80000000000001</v>
      </c>
      <c r="K28" s="68"/>
      <c r="L28" s="70">
        <f t="shared" si="5"/>
        <v>3920.8</v>
      </c>
      <c r="M28" s="42">
        <f>L28*E28</f>
        <v>15683.2</v>
      </c>
      <c r="N28" s="32">
        <f>M28*12</f>
        <v>188198.40000000002</v>
      </c>
    </row>
    <row r="29" spans="1:14" s="33" customFormat="1" ht="17.25" customHeight="1" x14ac:dyDescent="0.25">
      <c r="A29" s="37">
        <f>A28+1</f>
        <v>8</v>
      </c>
      <c r="B29" s="73" t="s">
        <v>47</v>
      </c>
      <c r="C29" s="39" t="s">
        <v>46</v>
      </c>
      <c r="D29" s="40">
        <v>3</v>
      </c>
      <c r="E29" s="41">
        <v>2</v>
      </c>
      <c r="F29" s="42">
        <v>3770</v>
      </c>
      <c r="G29" s="39"/>
      <c r="H29" s="39"/>
      <c r="I29" s="42"/>
      <c r="J29" s="42"/>
      <c r="K29" s="39"/>
      <c r="L29" s="42">
        <f>SUM(F29:K29)</f>
        <v>3770</v>
      </c>
      <c r="M29" s="42">
        <f>L29*E29</f>
        <v>7540</v>
      </c>
      <c r="N29" s="34">
        <f>M29*12</f>
        <v>90480</v>
      </c>
    </row>
    <row r="30" spans="1:14" s="2" customFormat="1" ht="16.5" thickBot="1" x14ac:dyDescent="0.3">
      <c r="A30" s="74"/>
      <c r="B30" s="75" t="s">
        <v>48</v>
      </c>
      <c r="C30" s="75"/>
      <c r="D30" s="76"/>
      <c r="E30" s="77">
        <f>SUM(E22:E29)</f>
        <v>12.5</v>
      </c>
      <c r="F30" s="77">
        <f>SUM(F22:F29)</f>
        <v>31311</v>
      </c>
      <c r="G30" s="77">
        <f t="shared" ref="G30:K30" si="9">SUM(G22:G29)</f>
        <v>0</v>
      </c>
      <c r="H30" s="77">
        <f t="shared" si="9"/>
        <v>0</v>
      </c>
      <c r="I30" s="77">
        <f t="shared" si="9"/>
        <v>0</v>
      </c>
      <c r="J30" s="77">
        <f>SUM(J22:J29)</f>
        <v>150.80000000000001</v>
      </c>
      <c r="K30" s="77">
        <f t="shared" si="9"/>
        <v>0</v>
      </c>
      <c r="L30" s="77">
        <f>SUM(L22:L29)</f>
        <v>31461.8</v>
      </c>
      <c r="M30" s="77">
        <f>SUM(M22:M29)</f>
        <v>48016.7</v>
      </c>
      <c r="N30" s="78">
        <f>SUM(N22:N29)</f>
        <v>576200.4</v>
      </c>
    </row>
    <row r="31" spans="1:14" s="2" customFormat="1" ht="16.5" thickBot="1" x14ac:dyDescent="0.3">
      <c r="A31" s="20">
        <v>3</v>
      </c>
      <c r="B31" s="21" t="s">
        <v>49</v>
      </c>
      <c r="C31" s="21"/>
      <c r="D31" s="79"/>
      <c r="E31" s="80"/>
      <c r="F31" s="80"/>
      <c r="G31" s="80"/>
      <c r="H31" s="80"/>
      <c r="I31" s="80"/>
      <c r="J31" s="80"/>
      <c r="K31" s="80"/>
      <c r="L31" s="80"/>
      <c r="M31" s="80"/>
      <c r="N31" s="81"/>
    </row>
    <row r="32" spans="1:14" s="2" customFormat="1" ht="15.75" customHeight="1" x14ac:dyDescent="0.25">
      <c r="A32" s="82">
        <v>1</v>
      </c>
      <c r="B32" s="83" t="s">
        <v>50</v>
      </c>
      <c r="C32" s="84" t="s">
        <v>51</v>
      </c>
      <c r="D32" s="85">
        <v>10</v>
      </c>
      <c r="E32" s="45">
        <v>0.25</v>
      </c>
      <c r="F32" s="45">
        <v>5815</v>
      </c>
      <c r="G32" s="45"/>
      <c r="H32" s="45"/>
      <c r="I32" s="45"/>
      <c r="J32" s="45"/>
      <c r="K32" s="45"/>
      <c r="L32" s="45">
        <f>SUM(F32:K32)</f>
        <v>5815</v>
      </c>
      <c r="M32" s="45">
        <f>L32*E32</f>
        <v>1453.75</v>
      </c>
      <c r="N32" s="86">
        <f>M32*10</f>
        <v>14537.5</v>
      </c>
    </row>
    <row r="33" spans="1:14" s="2" customFormat="1" ht="15.75" customHeight="1" x14ac:dyDescent="0.25">
      <c r="A33" s="87">
        <f>A32+1</f>
        <v>2</v>
      </c>
      <c r="B33" s="88" t="s">
        <v>52</v>
      </c>
      <c r="C33" s="38" t="s">
        <v>53</v>
      </c>
      <c r="D33" s="89">
        <v>9</v>
      </c>
      <c r="E33" s="63">
        <v>0.25</v>
      </c>
      <c r="F33" s="41">
        <v>5527</v>
      </c>
      <c r="G33" s="63"/>
      <c r="H33" s="63"/>
      <c r="I33" s="63"/>
      <c r="J33" s="63"/>
      <c r="K33" s="63"/>
      <c r="L33" s="45">
        <f t="shared" ref="L33:L35" si="10">SUM(F33:K33)</f>
        <v>5527</v>
      </c>
      <c r="M33" s="45">
        <f t="shared" ref="M33:M35" si="11">L33*E33</f>
        <v>1381.75</v>
      </c>
      <c r="N33" s="86">
        <f t="shared" ref="N33:N35" si="12">M33*10</f>
        <v>13817.5</v>
      </c>
    </row>
    <row r="34" spans="1:14" s="2" customFormat="1" ht="28.5" customHeight="1" x14ac:dyDescent="0.25">
      <c r="A34" s="87">
        <f t="shared" ref="A34:A35" si="13">A33+1</f>
        <v>3</v>
      </c>
      <c r="B34" s="88" t="s">
        <v>54</v>
      </c>
      <c r="C34" s="38" t="s">
        <v>55</v>
      </c>
      <c r="D34" s="89">
        <v>8</v>
      </c>
      <c r="E34" s="63">
        <v>0.25</v>
      </c>
      <c r="F34" s="41">
        <v>5240</v>
      </c>
      <c r="G34" s="63"/>
      <c r="H34" s="63"/>
      <c r="I34" s="63"/>
      <c r="J34" s="63"/>
      <c r="K34" s="63"/>
      <c r="L34" s="45">
        <f t="shared" si="10"/>
        <v>5240</v>
      </c>
      <c r="M34" s="45">
        <f t="shared" si="11"/>
        <v>1310</v>
      </c>
      <c r="N34" s="86">
        <f t="shared" si="12"/>
        <v>13100</v>
      </c>
    </row>
    <row r="35" spans="1:14" s="2" customFormat="1" ht="15.75" x14ac:dyDescent="0.25">
      <c r="A35" s="87">
        <f t="shared" si="13"/>
        <v>4</v>
      </c>
      <c r="B35" s="88" t="s">
        <v>56</v>
      </c>
      <c r="C35" s="90" t="s">
        <v>57</v>
      </c>
      <c r="D35" s="89">
        <v>5</v>
      </c>
      <c r="E35" s="63">
        <v>0.25</v>
      </c>
      <c r="F35" s="63">
        <v>4345</v>
      </c>
      <c r="G35" s="63"/>
      <c r="H35" s="63"/>
      <c r="I35" s="63"/>
      <c r="J35" s="63"/>
      <c r="K35" s="63"/>
      <c r="L35" s="45">
        <f t="shared" si="10"/>
        <v>4345</v>
      </c>
      <c r="M35" s="45">
        <f t="shared" si="11"/>
        <v>1086.25</v>
      </c>
      <c r="N35" s="86">
        <f t="shared" si="12"/>
        <v>10862.5</v>
      </c>
    </row>
    <row r="36" spans="1:14" s="92" customFormat="1" ht="16.5" thickBot="1" x14ac:dyDescent="0.3">
      <c r="A36" s="74"/>
      <c r="B36" s="91" t="s">
        <v>58</v>
      </c>
      <c r="C36" s="91"/>
      <c r="D36" s="76"/>
      <c r="E36" s="77">
        <f>SUM(E32:E35)</f>
        <v>1</v>
      </c>
      <c r="F36" s="77">
        <f>SUM(F32:F35)</f>
        <v>20927</v>
      </c>
      <c r="G36" s="77">
        <f t="shared" ref="G36:K36" si="14">SUM(G32:G35)</f>
        <v>0</v>
      </c>
      <c r="H36" s="77">
        <f t="shared" si="14"/>
        <v>0</v>
      </c>
      <c r="I36" s="77">
        <f t="shared" si="14"/>
        <v>0</v>
      </c>
      <c r="J36" s="77">
        <f t="shared" si="14"/>
        <v>0</v>
      </c>
      <c r="K36" s="77">
        <f t="shared" si="14"/>
        <v>0</v>
      </c>
      <c r="L36" s="77">
        <f>SUM(L32:L35)</f>
        <v>20927</v>
      </c>
      <c r="M36" s="77">
        <f>SUM(M32:M35)</f>
        <v>5231.75</v>
      </c>
      <c r="N36" s="78">
        <f>SUM(N32:N35)</f>
        <v>52317.5</v>
      </c>
    </row>
    <row r="37" spans="1:14" s="2" customFormat="1" ht="16.5" thickBot="1" x14ac:dyDescent="0.3">
      <c r="A37" s="20">
        <v>4</v>
      </c>
      <c r="B37" s="21" t="s">
        <v>59</v>
      </c>
      <c r="C37" s="22"/>
      <c r="D37" s="23"/>
      <c r="E37" s="22"/>
      <c r="F37" s="21"/>
      <c r="G37" s="21"/>
      <c r="H37" s="21"/>
      <c r="I37" s="21"/>
      <c r="J37" s="21"/>
      <c r="K37" s="21"/>
      <c r="L37" s="21"/>
      <c r="M37" s="21"/>
      <c r="N37" s="24"/>
    </row>
    <row r="38" spans="1:14" ht="15" customHeight="1" x14ac:dyDescent="0.25">
      <c r="A38" s="93">
        <v>1</v>
      </c>
      <c r="B38" s="83" t="s">
        <v>60</v>
      </c>
      <c r="C38" s="94" t="s">
        <v>61</v>
      </c>
      <c r="D38" s="95">
        <v>12</v>
      </c>
      <c r="E38" s="63">
        <v>0.5</v>
      </c>
      <c r="F38" s="42">
        <v>6773</v>
      </c>
      <c r="G38" s="96">
        <f>F38*0.5*0.2</f>
        <v>677.30000000000007</v>
      </c>
      <c r="H38" s="97"/>
      <c r="I38" s="98">
        <f>(F38+G38)*0.5*0.3</f>
        <v>1117.5450000000001</v>
      </c>
      <c r="J38" s="99"/>
      <c r="K38" s="97"/>
      <c r="L38" s="98">
        <f t="shared" ref="L38:L45" si="15">SUM(F38:K38)</f>
        <v>8567.8450000000012</v>
      </c>
      <c r="M38" s="98">
        <f t="shared" ref="M38:M60" si="16">L38*E38</f>
        <v>4283.9225000000006</v>
      </c>
      <c r="N38" s="34">
        <f t="shared" ref="N38:N61" si="17">M38*12</f>
        <v>51407.070000000007</v>
      </c>
    </row>
    <row r="39" spans="1:14" ht="15.75" customHeight="1" x14ac:dyDescent="0.25">
      <c r="A39" s="100">
        <f t="shared" ref="A39:A60" si="18">A38+1</f>
        <v>2</v>
      </c>
      <c r="B39" s="39" t="s">
        <v>62</v>
      </c>
      <c r="C39" s="90" t="s">
        <v>21</v>
      </c>
      <c r="D39" s="40">
        <v>13</v>
      </c>
      <c r="E39" s="63">
        <v>1</v>
      </c>
      <c r="F39" s="42">
        <v>7253</v>
      </c>
      <c r="G39" s="101"/>
      <c r="H39" s="101"/>
      <c r="I39" s="98">
        <f>F39*0.3</f>
        <v>2175.9</v>
      </c>
      <c r="J39" s="98"/>
      <c r="K39" s="101"/>
      <c r="L39" s="98">
        <f t="shared" si="15"/>
        <v>9428.9</v>
      </c>
      <c r="M39" s="98">
        <f t="shared" si="16"/>
        <v>9428.9</v>
      </c>
      <c r="N39" s="34">
        <f t="shared" si="17"/>
        <v>113146.79999999999</v>
      </c>
    </row>
    <row r="40" spans="1:14" ht="15.75" customHeight="1" x14ac:dyDescent="0.25">
      <c r="A40" s="100">
        <f t="shared" si="18"/>
        <v>3</v>
      </c>
      <c r="B40" s="39" t="s">
        <v>63</v>
      </c>
      <c r="C40" s="90" t="s">
        <v>61</v>
      </c>
      <c r="D40" s="40">
        <v>13</v>
      </c>
      <c r="E40" s="63">
        <v>1</v>
      </c>
      <c r="F40" s="42">
        <v>7253</v>
      </c>
      <c r="G40" s="101"/>
      <c r="H40" s="101"/>
      <c r="I40" s="98">
        <f>F40*30%</f>
        <v>2175.9</v>
      </c>
      <c r="J40" s="98"/>
      <c r="K40" s="101"/>
      <c r="L40" s="98">
        <f t="shared" si="15"/>
        <v>9428.9</v>
      </c>
      <c r="M40" s="98">
        <f t="shared" si="16"/>
        <v>9428.9</v>
      </c>
      <c r="N40" s="34">
        <f t="shared" si="17"/>
        <v>113146.79999999999</v>
      </c>
    </row>
    <row r="41" spans="1:14" ht="14.25" customHeight="1" x14ac:dyDescent="0.25">
      <c r="A41" s="100">
        <f t="shared" si="18"/>
        <v>4</v>
      </c>
      <c r="B41" s="39" t="s">
        <v>63</v>
      </c>
      <c r="C41" s="90" t="s">
        <v>64</v>
      </c>
      <c r="D41" s="40">
        <v>10</v>
      </c>
      <c r="E41" s="63">
        <v>0.25</v>
      </c>
      <c r="F41" s="42">
        <v>5815</v>
      </c>
      <c r="G41" s="101"/>
      <c r="H41" s="101"/>
      <c r="I41" s="98">
        <f>F41*0.25*0.1</f>
        <v>145.375</v>
      </c>
      <c r="J41" s="98"/>
      <c r="K41" s="101"/>
      <c r="L41" s="98">
        <f t="shared" si="15"/>
        <v>5960.375</v>
      </c>
      <c r="M41" s="98">
        <f t="shared" si="16"/>
        <v>1490.09375</v>
      </c>
      <c r="N41" s="34">
        <f t="shared" si="17"/>
        <v>17881.125</v>
      </c>
    </row>
    <row r="42" spans="1:14" ht="14.25" customHeight="1" x14ac:dyDescent="0.25">
      <c r="A42" s="100">
        <f t="shared" si="18"/>
        <v>5</v>
      </c>
      <c r="B42" s="39" t="s">
        <v>65</v>
      </c>
      <c r="C42" s="90" t="s">
        <v>64</v>
      </c>
      <c r="D42" s="40">
        <v>10</v>
      </c>
      <c r="E42" s="63">
        <v>0.25</v>
      </c>
      <c r="F42" s="42">
        <v>5815</v>
      </c>
      <c r="G42" s="101"/>
      <c r="H42" s="101"/>
      <c r="I42" s="98">
        <f>F42*0.25*0.1</f>
        <v>145.375</v>
      </c>
      <c r="J42" s="98"/>
      <c r="K42" s="101"/>
      <c r="L42" s="98">
        <f t="shared" si="15"/>
        <v>5960.375</v>
      </c>
      <c r="M42" s="98">
        <f t="shared" si="16"/>
        <v>1490.09375</v>
      </c>
      <c r="N42" s="34">
        <f t="shared" si="17"/>
        <v>17881.125</v>
      </c>
    </row>
    <row r="43" spans="1:14" s="33" customFormat="1" ht="15.75" x14ac:dyDescent="0.25">
      <c r="A43" s="100">
        <f t="shared" si="18"/>
        <v>6</v>
      </c>
      <c r="B43" s="39" t="s">
        <v>66</v>
      </c>
      <c r="C43" s="90" t="s">
        <v>67</v>
      </c>
      <c r="D43" s="40">
        <v>10</v>
      </c>
      <c r="E43" s="63">
        <v>1</v>
      </c>
      <c r="F43" s="42">
        <v>5815</v>
      </c>
      <c r="G43" s="101"/>
      <c r="H43" s="101"/>
      <c r="I43" s="98">
        <f>F43*0.5*0.1</f>
        <v>290.75</v>
      </c>
      <c r="J43" s="98"/>
      <c r="K43" s="101"/>
      <c r="L43" s="98">
        <f t="shared" si="15"/>
        <v>6105.75</v>
      </c>
      <c r="M43" s="98">
        <f t="shared" si="16"/>
        <v>6105.75</v>
      </c>
      <c r="N43" s="34">
        <f t="shared" si="17"/>
        <v>73269</v>
      </c>
    </row>
    <row r="44" spans="1:14" s="33" customFormat="1" ht="15.75" x14ac:dyDescent="0.25">
      <c r="A44" s="100">
        <f t="shared" si="18"/>
        <v>7</v>
      </c>
      <c r="B44" s="39" t="s">
        <v>68</v>
      </c>
      <c r="C44" s="90" t="s">
        <v>67</v>
      </c>
      <c r="D44" s="40">
        <v>10</v>
      </c>
      <c r="E44" s="63">
        <v>0.5</v>
      </c>
      <c r="F44" s="42">
        <v>5815</v>
      </c>
      <c r="G44" s="101"/>
      <c r="H44" s="101"/>
      <c r="I44" s="98"/>
      <c r="J44" s="98"/>
      <c r="K44" s="101"/>
      <c r="L44" s="98">
        <f t="shared" si="15"/>
        <v>5815</v>
      </c>
      <c r="M44" s="98">
        <f t="shared" si="16"/>
        <v>2907.5</v>
      </c>
      <c r="N44" s="34">
        <f t="shared" si="17"/>
        <v>34890</v>
      </c>
    </row>
    <row r="45" spans="1:14" s="33" customFormat="1" ht="15.75" x14ac:dyDescent="0.25">
      <c r="A45" s="100">
        <f t="shared" si="18"/>
        <v>8</v>
      </c>
      <c r="B45" s="39" t="s">
        <v>69</v>
      </c>
      <c r="C45" s="90" t="s">
        <v>21</v>
      </c>
      <c r="D45" s="40">
        <v>13</v>
      </c>
      <c r="E45" s="41">
        <v>0.5</v>
      </c>
      <c r="F45" s="42">
        <v>7253</v>
      </c>
      <c r="G45" s="102"/>
      <c r="H45" s="101"/>
      <c r="I45" s="98">
        <f>(F45+J45)*0.5*0.3</f>
        <v>1169.5462500000001</v>
      </c>
      <c r="J45" s="98">
        <f>F45*0.5*15%</f>
        <v>543.97500000000002</v>
      </c>
      <c r="K45" s="101"/>
      <c r="L45" s="98">
        <f t="shared" si="15"/>
        <v>8966.5212499999998</v>
      </c>
      <c r="M45" s="98">
        <f t="shared" si="16"/>
        <v>4483.2606249999999</v>
      </c>
      <c r="N45" s="34">
        <f t="shared" si="17"/>
        <v>53799.127500000002</v>
      </c>
    </row>
    <row r="46" spans="1:14" s="33" customFormat="1" ht="15.75" x14ac:dyDescent="0.25">
      <c r="A46" s="100">
        <f t="shared" si="18"/>
        <v>9</v>
      </c>
      <c r="B46" s="39" t="s">
        <v>70</v>
      </c>
      <c r="C46" s="38" t="s">
        <v>30</v>
      </c>
      <c r="D46" s="40">
        <v>11</v>
      </c>
      <c r="E46" s="41">
        <v>0.5</v>
      </c>
      <c r="F46" s="42">
        <v>6294</v>
      </c>
      <c r="G46" s="102"/>
      <c r="H46" s="103"/>
      <c r="I46" s="104">
        <f>F46*0.5*0.3</f>
        <v>944.09999999999991</v>
      </c>
      <c r="J46" s="105"/>
      <c r="K46" s="103"/>
      <c r="L46" s="98">
        <f t="shared" ref="L46" si="19">SUM(F46:K46)</f>
        <v>7238.1</v>
      </c>
      <c r="M46" s="98">
        <f t="shared" si="16"/>
        <v>3619.05</v>
      </c>
      <c r="N46" s="34">
        <f t="shared" si="17"/>
        <v>43428.600000000006</v>
      </c>
    </row>
    <row r="47" spans="1:14" s="33" customFormat="1" ht="15.75" x14ac:dyDescent="0.25">
      <c r="A47" s="100">
        <f t="shared" si="18"/>
        <v>10</v>
      </c>
      <c r="B47" s="39" t="s">
        <v>71</v>
      </c>
      <c r="C47" s="90" t="s">
        <v>64</v>
      </c>
      <c r="D47" s="40">
        <v>10</v>
      </c>
      <c r="E47" s="41">
        <v>1</v>
      </c>
      <c r="F47" s="42">
        <v>5815</v>
      </c>
      <c r="G47" s="101"/>
      <c r="H47" s="101"/>
      <c r="I47" s="98">
        <f>F47*0.3</f>
        <v>1744.5</v>
      </c>
      <c r="J47" s="98"/>
      <c r="K47" s="101"/>
      <c r="L47" s="98">
        <f>SUM(F47:K47)</f>
        <v>7559.5</v>
      </c>
      <c r="M47" s="98">
        <f t="shared" si="16"/>
        <v>7559.5</v>
      </c>
      <c r="N47" s="34">
        <f t="shared" si="17"/>
        <v>90714</v>
      </c>
    </row>
    <row r="48" spans="1:14" s="33" customFormat="1" ht="15.75" x14ac:dyDescent="0.25">
      <c r="A48" s="100">
        <f t="shared" si="18"/>
        <v>11</v>
      </c>
      <c r="B48" s="39" t="s">
        <v>72</v>
      </c>
      <c r="C48" s="94" t="s">
        <v>61</v>
      </c>
      <c r="D48" s="40">
        <v>12</v>
      </c>
      <c r="E48" s="63">
        <v>0.5</v>
      </c>
      <c r="F48" s="42">
        <v>6773</v>
      </c>
      <c r="G48" s="101"/>
      <c r="H48" s="101"/>
      <c r="I48" s="98">
        <f>F48*0.5*0.3</f>
        <v>1015.9499999999999</v>
      </c>
      <c r="J48" s="98"/>
      <c r="K48" s="101"/>
      <c r="L48" s="98">
        <f t="shared" ref="L48:L61" si="20">SUM(F48:K48)</f>
        <v>7788.95</v>
      </c>
      <c r="M48" s="98">
        <f t="shared" si="16"/>
        <v>3894.4749999999999</v>
      </c>
      <c r="N48" s="34">
        <f t="shared" si="17"/>
        <v>46733.7</v>
      </c>
    </row>
    <row r="49" spans="1:14" s="33" customFormat="1" ht="15.75" x14ac:dyDescent="0.25">
      <c r="A49" s="100">
        <f t="shared" si="18"/>
        <v>12</v>
      </c>
      <c r="B49" s="39" t="s">
        <v>72</v>
      </c>
      <c r="C49" s="94" t="s">
        <v>61</v>
      </c>
      <c r="D49" s="40">
        <v>12</v>
      </c>
      <c r="E49" s="63">
        <v>0.5</v>
      </c>
      <c r="F49" s="42">
        <v>6773</v>
      </c>
      <c r="G49" s="101"/>
      <c r="H49" s="101"/>
      <c r="I49" s="98">
        <f>F49*0.25*0.2</f>
        <v>338.65000000000003</v>
      </c>
      <c r="J49" s="98"/>
      <c r="K49" s="101"/>
      <c r="L49" s="98">
        <f t="shared" si="20"/>
        <v>7111.65</v>
      </c>
      <c r="M49" s="98">
        <f t="shared" si="16"/>
        <v>3555.8249999999998</v>
      </c>
      <c r="N49" s="34">
        <f t="shared" si="17"/>
        <v>42669.899999999994</v>
      </c>
    </row>
    <row r="50" spans="1:14" s="33" customFormat="1" ht="15.75" x14ac:dyDescent="0.25">
      <c r="A50" s="100">
        <f t="shared" si="18"/>
        <v>13</v>
      </c>
      <c r="B50" s="39" t="s">
        <v>73</v>
      </c>
      <c r="C50" s="94" t="s">
        <v>64</v>
      </c>
      <c r="D50" s="40">
        <v>10</v>
      </c>
      <c r="E50" s="63">
        <v>0.5</v>
      </c>
      <c r="F50" s="42">
        <v>5815</v>
      </c>
      <c r="G50" s="101"/>
      <c r="H50" s="101"/>
      <c r="I50" s="98">
        <f>F50*0.25*0.1</f>
        <v>145.375</v>
      </c>
      <c r="J50" s="98"/>
      <c r="K50" s="101"/>
      <c r="L50" s="98">
        <f t="shared" si="20"/>
        <v>5960.375</v>
      </c>
      <c r="M50" s="98">
        <f t="shared" si="16"/>
        <v>2980.1875</v>
      </c>
      <c r="N50" s="34">
        <f t="shared" si="17"/>
        <v>35762.25</v>
      </c>
    </row>
    <row r="51" spans="1:14" s="33" customFormat="1" ht="15.75" x14ac:dyDescent="0.25">
      <c r="A51" s="100">
        <f t="shared" si="18"/>
        <v>14</v>
      </c>
      <c r="B51" s="68" t="s">
        <v>74</v>
      </c>
      <c r="C51" s="106" t="s">
        <v>64</v>
      </c>
      <c r="D51" s="69">
        <v>10</v>
      </c>
      <c r="E51" s="70">
        <v>0.5</v>
      </c>
      <c r="F51" s="70">
        <v>5815</v>
      </c>
      <c r="G51" s="107"/>
      <c r="H51" s="107"/>
      <c r="I51" s="108"/>
      <c r="J51" s="108"/>
      <c r="K51" s="107"/>
      <c r="L51" s="98">
        <f>SUM(F51:K51)</f>
        <v>5815</v>
      </c>
      <c r="M51" s="98">
        <f>L51*E51</f>
        <v>2907.5</v>
      </c>
      <c r="N51" s="34">
        <f>M51*12</f>
        <v>34890</v>
      </c>
    </row>
    <row r="52" spans="1:14" s="33" customFormat="1" ht="15.75" x14ac:dyDescent="0.25">
      <c r="A52" s="100">
        <f t="shared" si="18"/>
        <v>15</v>
      </c>
      <c r="B52" s="39" t="s">
        <v>75</v>
      </c>
      <c r="C52" s="90" t="s">
        <v>67</v>
      </c>
      <c r="D52" s="40">
        <v>10</v>
      </c>
      <c r="E52" s="63">
        <v>0.5</v>
      </c>
      <c r="F52" s="42">
        <v>5815</v>
      </c>
      <c r="G52" s="101"/>
      <c r="H52" s="101"/>
      <c r="I52" s="98"/>
      <c r="J52" s="98"/>
      <c r="K52" s="101"/>
      <c r="L52" s="98">
        <f t="shared" si="20"/>
        <v>5815</v>
      </c>
      <c r="M52" s="98">
        <f t="shared" si="16"/>
        <v>2907.5</v>
      </c>
      <c r="N52" s="34">
        <f t="shared" si="17"/>
        <v>34890</v>
      </c>
    </row>
    <row r="53" spans="1:14" s="33" customFormat="1" ht="15.75" x14ac:dyDescent="0.25">
      <c r="A53" s="100">
        <f t="shared" si="18"/>
        <v>16</v>
      </c>
      <c r="B53" s="39" t="s">
        <v>76</v>
      </c>
      <c r="C53" s="90" t="s">
        <v>67</v>
      </c>
      <c r="D53" s="40">
        <v>10</v>
      </c>
      <c r="E53" s="63">
        <v>0.5</v>
      </c>
      <c r="F53" s="42">
        <v>5815</v>
      </c>
      <c r="G53" s="101"/>
      <c r="H53" s="101"/>
      <c r="I53" s="98"/>
      <c r="J53" s="98"/>
      <c r="K53" s="101"/>
      <c r="L53" s="98">
        <f t="shared" si="20"/>
        <v>5815</v>
      </c>
      <c r="M53" s="98">
        <f t="shared" si="16"/>
        <v>2907.5</v>
      </c>
      <c r="N53" s="34">
        <f t="shared" si="17"/>
        <v>34890</v>
      </c>
    </row>
    <row r="54" spans="1:14" s="33" customFormat="1" ht="15.75" x14ac:dyDescent="0.25">
      <c r="A54" s="100">
        <f t="shared" si="18"/>
        <v>17</v>
      </c>
      <c r="B54" s="39" t="s">
        <v>77</v>
      </c>
      <c r="C54" s="90" t="s">
        <v>61</v>
      </c>
      <c r="D54" s="40">
        <v>12</v>
      </c>
      <c r="E54" s="41">
        <v>0.5</v>
      </c>
      <c r="F54" s="42">
        <v>6773</v>
      </c>
      <c r="G54" s="101"/>
      <c r="H54" s="101"/>
      <c r="I54" s="98">
        <f>F54*0.5*0.3</f>
        <v>1015.9499999999999</v>
      </c>
      <c r="J54" s="98"/>
      <c r="K54" s="101"/>
      <c r="L54" s="98">
        <f t="shared" si="20"/>
        <v>7788.95</v>
      </c>
      <c r="M54" s="98">
        <f t="shared" si="16"/>
        <v>3894.4749999999999</v>
      </c>
      <c r="N54" s="34">
        <f>M54*12</f>
        <v>46733.7</v>
      </c>
    </row>
    <row r="55" spans="1:14" s="33" customFormat="1" ht="15.75" x14ac:dyDescent="0.25">
      <c r="A55" s="100">
        <f t="shared" si="18"/>
        <v>18</v>
      </c>
      <c r="B55" s="39" t="s">
        <v>77</v>
      </c>
      <c r="C55" s="90" t="s">
        <v>67</v>
      </c>
      <c r="D55" s="40">
        <v>10</v>
      </c>
      <c r="E55" s="41">
        <v>0.5</v>
      </c>
      <c r="F55" s="42">
        <v>5815</v>
      </c>
      <c r="G55" s="101"/>
      <c r="H55" s="101"/>
      <c r="I55" s="98">
        <f>F55*0.5*0.1</f>
        <v>290.75</v>
      </c>
      <c r="J55" s="98"/>
      <c r="K55" s="101"/>
      <c r="L55" s="98">
        <f t="shared" si="20"/>
        <v>6105.75</v>
      </c>
      <c r="M55" s="98">
        <f t="shared" si="16"/>
        <v>3052.875</v>
      </c>
      <c r="N55" s="34">
        <f>M55*12</f>
        <v>36634.5</v>
      </c>
    </row>
    <row r="56" spans="1:14" s="33" customFormat="1" ht="15.75" x14ac:dyDescent="0.25">
      <c r="A56" s="100">
        <f t="shared" si="18"/>
        <v>19</v>
      </c>
      <c r="B56" s="39" t="s">
        <v>78</v>
      </c>
      <c r="C56" s="84" t="s">
        <v>64</v>
      </c>
      <c r="D56" s="40">
        <v>10</v>
      </c>
      <c r="E56" s="41">
        <v>0.25</v>
      </c>
      <c r="F56" s="42">
        <v>5815</v>
      </c>
      <c r="G56" s="101"/>
      <c r="H56" s="101"/>
      <c r="I56" s="98">
        <f>F56*0.25*0.1</f>
        <v>145.375</v>
      </c>
      <c r="J56" s="98"/>
      <c r="K56" s="101"/>
      <c r="L56" s="98">
        <f t="shared" si="20"/>
        <v>5960.375</v>
      </c>
      <c r="M56" s="98">
        <f t="shared" si="16"/>
        <v>1490.09375</v>
      </c>
      <c r="N56" s="34">
        <f>M56*8</f>
        <v>11920.75</v>
      </c>
    </row>
    <row r="57" spans="1:14" s="33" customFormat="1" ht="15.75" x14ac:dyDescent="0.25">
      <c r="A57" s="100">
        <f t="shared" si="18"/>
        <v>20</v>
      </c>
      <c r="B57" s="39" t="s">
        <v>79</v>
      </c>
      <c r="C57" s="90" t="s">
        <v>67</v>
      </c>
      <c r="D57" s="40">
        <v>11</v>
      </c>
      <c r="E57" s="41">
        <v>1</v>
      </c>
      <c r="F57" s="42">
        <v>6294</v>
      </c>
      <c r="G57" s="101"/>
      <c r="H57" s="101"/>
      <c r="I57" s="98"/>
      <c r="J57" s="98"/>
      <c r="K57" s="101"/>
      <c r="L57" s="98">
        <f t="shared" si="20"/>
        <v>6294</v>
      </c>
      <c r="M57" s="98">
        <f t="shared" si="16"/>
        <v>6294</v>
      </c>
      <c r="N57" s="34">
        <f>M57*12</f>
        <v>75528</v>
      </c>
    </row>
    <row r="58" spans="1:14" s="33" customFormat="1" ht="15.75" x14ac:dyDescent="0.25">
      <c r="A58" s="100">
        <f t="shared" si="18"/>
        <v>21</v>
      </c>
      <c r="B58" s="39" t="s">
        <v>79</v>
      </c>
      <c r="C58" s="90" t="s">
        <v>64</v>
      </c>
      <c r="D58" s="40">
        <v>10</v>
      </c>
      <c r="E58" s="41">
        <v>1</v>
      </c>
      <c r="F58" s="42">
        <v>5815</v>
      </c>
      <c r="G58" s="101"/>
      <c r="H58" s="101"/>
      <c r="I58" s="98">
        <f>F58*0.1</f>
        <v>581.5</v>
      </c>
      <c r="J58" s="98">
        <f>F58*15%</f>
        <v>872.25</v>
      </c>
      <c r="K58" s="101"/>
      <c r="L58" s="98">
        <f t="shared" si="20"/>
        <v>7268.75</v>
      </c>
      <c r="M58" s="98">
        <f t="shared" si="16"/>
        <v>7268.75</v>
      </c>
      <c r="N58" s="34">
        <f>M58*12</f>
        <v>87225</v>
      </c>
    </row>
    <row r="59" spans="1:14" s="33" customFormat="1" ht="15.75" x14ac:dyDescent="0.25">
      <c r="A59" s="100">
        <f t="shared" si="18"/>
        <v>22</v>
      </c>
      <c r="B59" s="68" t="s">
        <v>80</v>
      </c>
      <c r="C59" s="109" t="s">
        <v>21</v>
      </c>
      <c r="D59" s="69">
        <v>14</v>
      </c>
      <c r="E59" s="72">
        <v>0.5</v>
      </c>
      <c r="F59" s="70">
        <v>7732</v>
      </c>
      <c r="G59" s="110"/>
      <c r="H59" s="107"/>
      <c r="I59" s="108">
        <f>(F59+K59)*0.5*0.3</f>
        <v>1246.7849999999999</v>
      </c>
      <c r="J59" s="108"/>
      <c r="K59" s="108">
        <f>F59*0.5*0.15</f>
        <v>579.9</v>
      </c>
      <c r="L59" s="98">
        <f t="shared" si="20"/>
        <v>9558.6849999999995</v>
      </c>
      <c r="M59" s="98">
        <f t="shared" si="16"/>
        <v>4779.3424999999997</v>
      </c>
      <c r="N59" s="34">
        <f>M59*12</f>
        <v>57352.11</v>
      </c>
    </row>
    <row r="60" spans="1:14" s="33" customFormat="1" ht="15.75" x14ac:dyDescent="0.25">
      <c r="A60" s="111">
        <f t="shared" si="18"/>
        <v>23</v>
      </c>
      <c r="B60" s="39" t="s">
        <v>81</v>
      </c>
      <c r="C60" s="90" t="s">
        <v>82</v>
      </c>
      <c r="D60" s="40">
        <v>12</v>
      </c>
      <c r="E60" s="41">
        <v>0.25</v>
      </c>
      <c r="F60" s="42">
        <v>6773</v>
      </c>
      <c r="G60" s="101"/>
      <c r="H60" s="101"/>
      <c r="I60" s="98"/>
      <c r="J60" s="98"/>
      <c r="K60" s="98">
        <f>F60*0.25*0.15</f>
        <v>253.98749999999998</v>
      </c>
      <c r="L60" s="98">
        <f t="shared" si="20"/>
        <v>7026.9875000000002</v>
      </c>
      <c r="M60" s="98">
        <f t="shared" si="16"/>
        <v>1756.746875</v>
      </c>
      <c r="N60" s="34">
        <f>M60*12</f>
        <v>21080.962500000001</v>
      </c>
    </row>
    <row r="61" spans="1:14" s="119" customFormat="1" ht="16.5" thickBot="1" x14ac:dyDescent="0.3">
      <c r="A61" s="112">
        <v>25</v>
      </c>
      <c r="B61" s="113" t="s">
        <v>83</v>
      </c>
      <c r="C61" s="36" t="s">
        <v>64</v>
      </c>
      <c r="D61" s="114">
        <v>10</v>
      </c>
      <c r="E61" s="115">
        <v>1</v>
      </c>
      <c r="F61" s="115">
        <v>5815</v>
      </c>
      <c r="G61" s="116"/>
      <c r="H61" s="116"/>
      <c r="I61" s="117"/>
      <c r="J61" s="117">
        <v>872.25</v>
      </c>
      <c r="K61" s="116"/>
      <c r="L61" s="117">
        <f t="shared" si="20"/>
        <v>6687.25</v>
      </c>
      <c r="M61" s="117">
        <v>6687.25</v>
      </c>
      <c r="N61" s="118">
        <f t="shared" si="17"/>
        <v>80247</v>
      </c>
    </row>
    <row r="62" spans="1:14" s="2" customFormat="1" ht="16.5" thickBot="1" x14ac:dyDescent="0.3">
      <c r="A62" s="120"/>
      <c r="B62" s="121" t="s">
        <v>84</v>
      </c>
      <c r="C62" s="121"/>
      <c r="D62" s="122"/>
      <c r="E62" s="123">
        <f>SUM(E38:E61)</f>
        <v>14.5</v>
      </c>
      <c r="F62" s="123">
        <f>SUM(F38:F61)</f>
        <v>151539</v>
      </c>
      <c r="G62" s="123">
        <f>SUM(G38:G60)</f>
        <v>677.30000000000007</v>
      </c>
      <c r="H62" s="123">
        <f>SUM(H38:H60)</f>
        <v>0</v>
      </c>
      <c r="I62" s="123">
        <f>SUM(I38:I60)</f>
        <v>14689.326250000002</v>
      </c>
      <c r="J62" s="123">
        <f>SUM(J38:J60)</f>
        <v>1416.2249999999999</v>
      </c>
      <c r="K62" s="123">
        <f>SUM(K38:K60)</f>
        <v>833.88749999999993</v>
      </c>
      <c r="L62" s="123">
        <f>SUM(L38:L61)</f>
        <v>170027.98874999996</v>
      </c>
      <c r="M62" s="123">
        <f>SUM(M38:M61)</f>
        <v>105173.49125000001</v>
      </c>
      <c r="N62" s="124">
        <f>SUM(N38:N61)</f>
        <v>1256121.5199999998</v>
      </c>
    </row>
    <row r="63" spans="1:14" s="33" customFormat="1" ht="16.5" customHeight="1" x14ac:dyDescent="0.25">
      <c r="A63" s="25">
        <v>1</v>
      </c>
      <c r="B63" s="30" t="s">
        <v>85</v>
      </c>
      <c r="C63" s="84" t="s">
        <v>21</v>
      </c>
      <c r="D63" s="27">
        <v>10</v>
      </c>
      <c r="E63" s="28">
        <v>1</v>
      </c>
      <c r="F63" s="31">
        <v>5815</v>
      </c>
      <c r="G63" s="30"/>
      <c r="H63" s="31">
        <f>F63*10%</f>
        <v>581.5</v>
      </c>
      <c r="I63" s="31">
        <f>F63*0.3</f>
        <v>1744.5</v>
      </c>
      <c r="J63" s="31"/>
      <c r="K63" s="30"/>
      <c r="L63" s="31">
        <f t="shared" ref="L63:L71" si="21">SUM(F63:K63)</f>
        <v>8141</v>
      </c>
      <c r="M63" s="31">
        <f t="shared" ref="M63:M69" si="22">L63*E63</f>
        <v>8141</v>
      </c>
      <c r="N63" s="32">
        <f t="shared" ref="N63:N71" si="23">M63*12</f>
        <v>97692</v>
      </c>
    </row>
    <row r="64" spans="1:14" s="33" customFormat="1" ht="15.75" x14ac:dyDescent="0.25">
      <c r="A64" s="37">
        <v>2</v>
      </c>
      <c r="B64" s="39" t="s">
        <v>85</v>
      </c>
      <c r="C64" s="90" t="s">
        <v>64</v>
      </c>
      <c r="D64" s="40">
        <v>7</v>
      </c>
      <c r="E64" s="41">
        <v>1</v>
      </c>
      <c r="F64" s="42">
        <v>4920</v>
      </c>
      <c r="G64" s="39"/>
      <c r="H64" s="42">
        <f t="shared" ref="H64:H71" si="24">F64*10%</f>
        <v>492</v>
      </c>
      <c r="I64" s="42"/>
      <c r="J64" s="42"/>
      <c r="K64" s="39"/>
      <c r="L64" s="42">
        <f t="shared" si="21"/>
        <v>5412</v>
      </c>
      <c r="M64" s="42">
        <f t="shared" si="22"/>
        <v>5412</v>
      </c>
      <c r="N64" s="34">
        <f t="shared" si="23"/>
        <v>64944</v>
      </c>
    </row>
    <row r="65" spans="1:231" s="33" customFormat="1" ht="17.25" customHeight="1" x14ac:dyDescent="0.25">
      <c r="A65" s="37">
        <v>3</v>
      </c>
      <c r="B65" s="125" t="s">
        <v>86</v>
      </c>
      <c r="C65" s="90" t="s">
        <v>21</v>
      </c>
      <c r="D65" s="40">
        <v>9</v>
      </c>
      <c r="E65" s="41">
        <v>1</v>
      </c>
      <c r="F65" s="42">
        <v>5527</v>
      </c>
      <c r="G65" s="39"/>
      <c r="H65" s="39"/>
      <c r="I65" s="42">
        <f>(F65+J65)*0.3</f>
        <v>1906.8150000000001</v>
      </c>
      <c r="J65" s="42">
        <f>F65*15%</f>
        <v>829.05</v>
      </c>
      <c r="K65" s="39"/>
      <c r="L65" s="42">
        <f t="shared" si="21"/>
        <v>8262.8649999999998</v>
      </c>
      <c r="M65" s="42">
        <f t="shared" si="22"/>
        <v>8262.8649999999998</v>
      </c>
      <c r="N65" s="34">
        <f t="shared" si="23"/>
        <v>99154.38</v>
      </c>
    </row>
    <row r="66" spans="1:231" s="33" customFormat="1" ht="18" customHeight="1" x14ac:dyDescent="0.25">
      <c r="A66" s="37">
        <v>4</v>
      </c>
      <c r="B66" s="125" t="s">
        <v>87</v>
      </c>
      <c r="C66" s="90" t="s">
        <v>21</v>
      </c>
      <c r="D66" s="40">
        <v>10</v>
      </c>
      <c r="E66" s="41">
        <v>1</v>
      </c>
      <c r="F66" s="42">
        <v>5815</v>
      </c>
      <c r="G66" s="39"/>
      <c r="H66" s="39"/>
      <c r="I66" s="42">
        <f>(F66+J66)*0.3</f>
        <v>2006.175</v>
      </c>
      <c r="J66" s="42">
        <f>F66*15%</f>
        <v>872.25</v>
      </c>
      <c r="K66" s="42"/>
      <c r="L66" s="42">
        <f t="shared" si="21"/>
        <v>8693.4249999999993</v>
      </c>
      <c r="M66" s="42">
        <f t="shared" si="22"/>
        <v>8693.4249999999993</v>
      </c>
      <c r="N66" s="34">
        <f t="shared" si="23"/>
        <v>104321.09999999999</v>
      </c>
    </row>
    <row r="67" spans="1:231" s="33" customFormat="1" ht="17.25" customHeight="1" x14ac:dyDescent="0.25">
      <c r="A67" s="37">
        <v>5</v>
      </c>
      <c r="B67" s="125" t="s">
        <v>88</v>
      </c>
      <c r="C67" s="38" t="s">
        <v>64</v>
      </c>
      <c r="D67" s="27">
        <v>7</v>
      </c>
      <c r="E67" s="28">
        <v>0.5</v>
      </c>
      <c r="F67" s="31">
        <v>4920</v>
      </c>
      <c r="G67" s="39"/>
      <c r="H67" s="39"/>
      <c r="I67" s="31"/>
      <c r="J67" s="31">
        <f>F67*0.5*15%</f>
        <v>369</v>
      </c>
      <c r="K67" s="42"/>
      <c r="L67" s="42">
        <f t="shared" si="21"/>
        <v>5289</v>
      </c>
      <c r="M67" s="42">
        <f t="shared" si="22"/>
        <v>2644.5</v>
      </c>
      <c r="N67" s="34">
        <f t="shared" si="23"/>
        <v>31734</v>
      </c>
    </row>
    <row r="68" spans="1:231" s="33" customFormat="1" ht="15.75" x14ac:dyDescent="0.25">
      <c r="A68" s="37">
        <v>6</v>
      </c>
      <c r="B68" s="30" t="s">
        <v>89</v>
      </c>
      <c r="C68" s="84" t="s">
        <v>21</v>
      </c>
      <c r="D68" s="27">
        <v>9</v>
      </c>
      <c r="E68" s="28">
        <v>4</v>
      </c>
      <c r="F68" s="31">
        <v>5527</v>
      </c>
      <c r="G68" s="30"/>
      <c r="H68" s="42">
        <f t="shared" si="24"/>
        <v>552.70000000000005</v>
      </c>
      <c r="I68" s="31">
        <f>F68*0.3</f>
        <v>1658.1</v>
      </c>
      <c r="J68" s="31"/>
      <c r="K68" s="31"/>
      <c r="L68" s="42">
        <f t="shared" si="21"/>
        <v>7737.7999999999993</v>
      </c>
      <c r="M68" s="42">
        <f t="shared" si="22"/>
        <v>30951.199999999997</v>
      </c>
      <c r="N68" s="34">
        <f t="shared" si="23"/>
        <v>371414.39999999997</v>
      </c>
    </row>
    <row r="69" spans="1:231" s="33" customFormat="1" ht="15.75" x14ac:dyDescent="0.25">
      <c r="A69" s="37">
        <v>7</v>
      </c>
      <c r="B69" s="30" t="s">
        <v>89</v>
      </c>
      <c r="C69" s="26" t="s">
        <v>61</v>
      </c>
      <c r="D69" s="27">
        <v>8</v>
      </c>
      <c r="E69" s="28">
        <v>2</v>
      </c>
      <c r="F69" s="31">
        <v>5240</v>
      </c>
      <c r="G69" s="30"/>
      <c r="H69" s="42">
        <f>F69*10%</f>
        <v>524</v>
      </c>
      <c r="I69" s="31">
        <f>F69*0.2</f>
        <v>1048</v>
      </c>
      <c r="J69" s="31"/>
      <c r="K69" s="31"/>
      <c r="L69" s="42">
        <f t="shared" si="21"/>
        <v>6812</v>
      </c>
      <c r="M69" s="42">
        <f t="shared" si="22"/>
        <v>13624</v>
      </c>
      <c r="N69" s="34">
        <f t="shared" si="23"/>
        <v>163488</v>
      </c>
    </row>
    <row r="70" spans="1:231" s="33" customFormat="1" ht="15.75" x14ac:dyDescent="0.25">
      <c r="A70" s="37">
        <v>8</v>
      </c>
      <c r="B70" s="30" t="s">
        <v>89</v>
      </c>
      <c r="C70" s="26" t="s">
        <v>30</v>
      </c>
      <c r="D70" s="27">
        <v>7</v>
      </c>
      <c r="E70" s="28">
        <v>2</v>
      </c>
      <c r="F70" s="31">
        <v>4920</v>
      </c>
      <c r="G70" s="30"/>
      <c r="H70" s="42">
        <f t="shared" ref="H70" si="25">F70*10%</f>
        <v>492</v>
      </c>
      <c r="I70" s="31"/>
      <c r="J70" s="31"/>
      <c r="K70" s="31"/>
      <c r="L70" s="42">
        <f t="shared" ref="L70" si="26">SUM(F70:K70)</f>
        <v>5412</v>
      </c>
      <c r="M70" s="42">
        <f>L70*E70</f>
        <v>10824</v>
      </c>
      <c r="N70" s="34">
        <f t="shared" si="23"/>
        <v>129888</v>
      </c>
    </row>
    <row r="71" spans="1:231" s="33" customFormat="1" ht="16.5" thickBot="1" x14ac:dyDescent="0.3">
      <c r="A71" s="126">
        <v>9</v>
      </c>
      <c r="B71" s="113" t="s">
        <v>89</v>
      </c>
      <c r="C71" s="127" t="s">
        <v>64</v>
      </c>
      <c r="D71" s="114">
        <v>6</v>
      </c>
      <c r="E71" s="115">
        <v>2</v>
      </c>
      <c r="F71" s="128">
        <v>4633</v>
      </c>
      <c r="G71" s="113"/>
      <c r="H71" s="70">
        <f t="shared" si="24"/>
        <v>463.3</v>
      </c>
      <c r="I71" s="128"/>
      <c r="J71" s="128"/>
      <c r="K71" s="128"/>
      <c r="L71" s="70">
        <f t="shared" si="21"/>
        <v>5096.3</v>
      </c>
      <c r="M71" s="70">
        <f>L71*E71</f>
        <v>10192.6</v>
      </c>
      <c r="N71" s="129">
        <f t="shared" si="23"/>
        <v>122311.20000000001</v>
      </c>
    </row>
    <row r="72" spans="1:231" s="2" customFormat="1" ht="16.5" thickBot="1" x14ac:dyDescent="0.3">
      <c r="A72" s="130"/>
      <c r="B72" s="131" t="s">
        <v>90</v>
      </c>
      <c r="C72" s="131"/>
      <c r="D72" s="132"/>
      <c r="E72" s="133">
        <f>SUM(E63:E71)</f>
        <v>14.5</v>
      </c>
      <c r="F72" s="133">
        <f>SUM(F63:F71)</f>
        <v>47317</v>
      </c>
      <c r="G72" s="133">
        <f t="shared" ref="G72:K72" si="27">SUM(G63:G71)</f>
        <v>0</v>
      </c>
      <c r="H72" s="133">
        <f>SUM(H63:H71)</f>
        <v>3105.5</v>
      </c>
      <c r="I72" s="133">
        <f>SUM(I63:I71)</f>
        <v>8363.59</v>
      </c>
      <c r="J72" s="133">
        <f>SUM(J63:J71)</f>
        <v>2070.3000000000002</v>
      </c>
      <c r="K72" s="133">
        <f t="shared" si="27"/>
        <v>0</v>
      </c>
      <c r="L72" s="133">
        <f>SUM(L63:L71)</f>
        <v>60856.39</v>
      </c>
      <c r="M72" s="133">
        <f>SUM(M63:M71)</f>
        <v>98745.59</v>
      </c>
      <c r="N72" s="134">
        <f>SUM(N63:N71)</f>
        <v>1184947.0799999998</v>
      </c>
    </row>
    <row r="73" spans="1:231" s="33" customFormat="1" ht="15.75" x14ac:dyDescent="0.25">
      <c r="A73" s="53">
        <v>1</v>
      </c>
      <c r="B73" s="135" t="s">
        <v>91</v>
      </c>
      <c r="C73" s="135"/>
      <c r="D73" s="136">
        <v>5</v>
      </c>
      <c r="E73" s="58">
        <v>2</v>
      </c>
      <c r="F73" s="58">
        <v>4345</v>
      </c>
      <c r="G73" s="135"/>
      <c r="H73" s="135"/>
      <c r="I73" s="58"/>
      <c r="J73" s="58"/>
      <c r="K73" s="135"/>
      <c r="L73" s="58">
        <f>SUM(F73:K73)</f>
        <v>4345</v>
      </c>
      <c r="M73" s="58">
        <f>L73*E73</f>
        <v>8690</v>
      </c>
      <c r="N73" s="59">
        <f>M73*12</f>
        <v>104280</v>
      </c>
    </row>
    <row r="74" spans="1:231" s="33" customFormat="1" ht="16.5" thickBot="1" x14ac:dyDescent="0.3">
      <c r="A74" s="137">
        <v>2</v>
      </c>
      <c r="B74" s="138" t="s">
        <v>92</v>
      </c>
      <c r="C74" s="138"/>
      <c r="D74" s="139">
        <v>3</v>
      </c>
      <c r="E74" s="140">
        <v>2</v>
      </c>
      <c r="F74" s="140">
        <v>3770</v>
      </c>
      <c r="G74" s="138"/>
      <c r="H74" s="140">
        <f>F74*10%</f>
        <v>377</v>
      </c>
      <c r="I74" s="140"/>
      <c r="J74" s="140"/>
      <c r="K74" s="138"/>
      <c r="L74" s="140">
        <f>SUM(F74:K74)</f>
        <v>4147</v>
      </c>
      <c r="M74" s="140">
        <f>L74*E74</f>
        <v>8294</v>
      </c>
      <c r="N74" s="141">
        <f>M74*12</f>
        <v>99528</v>
      </c>
    </row>
    <row r="75" spans="1:231" s="2" customFormat="1" ht="16.5" thickBot="1" x14ac:dyDescent="0.3">
      <c r="A75" s="130"/>
      <c r="B75" s="131" t="s">
        <v>93</v>
      </c>
      <c r="C75" s="131"/>
      <c r="D75" s="132"/>
      <c r="E75" s="142">
        <f>SUM(E73:E74)</f>
        <v>4</v>
      </c>
      <c r="F75" s="133">
        <f>SUM(F73:F74)</f>
        <v>8115</v>
      </c>
      <c r="G75" s="133"/>
      <c r="H75" s="133">
        <f>SUM(H74)</f>
        <v>377</v>
      </c>
      <c r="I75" s="133"/>
      <c r="J75" s="133"/>
      <c r="K75" s="133"/>
      <c r="L75" s="133">
        <f>SUM(L73:L74)</f>
        <v>8492</v>
      </c>
      <c r="M75" s="133">
        <f>SUM(M73:M74)</f>
        <v>16984</v>
      </c>
      <c r="N75" s="134">
        <f>SUM(N73:N74)</f>
        <v>203808</v>
      </c>
    </row>
    <row r="76" spans="1:231" s="2" customFormat="1" ht="18.75" customHeight="1" thickBot="1" x14ac:dyDescent="0.3">
      <c r="A76" s="143"/>
      <c r="B76" s="144" t="s">
        <v>94</v>
      </c>
      <c r="C76" s="144"/>
      <c r="D76" s="145"/>
      <c r="E76" s="146">
        <f>SUM(E75,E72,E62)</f>
        <v>33</v>
      </c>
      <c r="F76" s="146">
        <f t="shared" ref="F76:N76" si="28">SUM(F75,F72,F62)</f>
        <v>206971</v>
      </c>
      <c r="G76" s="146">
        <f t="shared" si="28"/>
        <v>677.30000000000007</v>
      </c>
      <c r="H76" s="146">
        <f t="shared" si="28"/>
        <v>3482.5</v>
      </c>
      <c r="I76" s="146">
        <f t="shared" si="28"/>
        <v>23052.916250000002</v>
      </c>
      <c r="J76" s="146">
        <f t="shared" si="28"/>
        <v>3486.5250000000001</v>
      </c>
      <c r="K76" s="146">
        <f t="shared" si="28"/>
        <v>833.88749999999993</v>
      </c>
      <c r="L76" s="146">
        <f t="shared" si="28"/>
        <v>239376.37874999997</v>
      </c>
      <c r="M76" s="146">
        <f t="shared" si="28"/>
        <v>220903.08124999999</v>
      </c>
      <c r="N76" s="147">
        <f t="shared" si="28"/>
        <v>2644876.5999999996</v>
      </c>
    </row>
    <row r="77" spans="1:231" s="2" customFormat="1" ht="16.5" thickBot="1" x14ac:dyDescent="0.3">
      <c r="A77" s="20">
        <v>5</v>
      </c>
      <c r="B77" s="21" t="s">
        <v>95</v>
      </c>
      <c r="C77" s="22"/>
      <c r="D77" s="23"/>
      <c r="E77" s="22"/>
      <c r="F77" s="21"/>
      <c r="G77" s="21"/>
      <c r="H77" s="21"/>
      <c r="I77" s="21"/>
      <c r="J77" s="21"/>
      <c r="K77" s="21"/>
      <c r="L77" s="21"/>
      <c r="M77" s="21"/>
      <c r="N77" s="24"/>
    </row>
    <row r="78" spans="1:231" s="33" customFormat="1" ht="15.75" x14ac:dyDescent="0.25">
      <c r="A78" s="25">
        <v>1</v>
      </c>
      <c r="B78" s="30" t="s">
        <v>96</v>
      </c>
      <c r="C78" s="26" t="s">
        <v>61</v>
      </c>
      <c r="D78" s="27">
        <v>8</v>
      </c>
      <c r="E78" s="28">
        <v>2</v>
      </c>
      <c r="F78" s="28">
        <v>5240</v>
      </c>
      <c r="G78" s="26"/>
      <c r="H78" s="28">
        <f>F78*10%</f>
        <v>524</v>
      </c>
      <c r="I78" s="28">
        <f>F78*0.3</f>
        <v>1572</v>
      </c>
      <c r="J78" s="28"/>
      <c r="K78" s="28"/>
      <c r="L78" s="28">
        <f>SUM(F78:K78)</f>
        <v>7336</v>
      </c>
      <c r="M78" s="28">
        <f>L78*E78</f>
        <v>14672</v>
      </c>
      <c r="N78" s="148">
        <f>M78*12</f>
        <v>176064</v>
      </c>
    </row>
    <row r="79" spans="1:231" s="2" customFormat="1" ht="15.75" x14ac:dyDescent="0.25">
      <c r="A79" s="37"/>
      <c r="B79" s="149" t="s">
        <v>97</v>
      </c>
      <c r="C79" s="149"/>
      <c r="D79" s="150"/>
      <c r="E79" s="151">
        <f t="shared" ref="E79:N79" si="29">SUM(E78:E78)</f>
        <v>2</v>
      </c>
      <c r="F79" s="151">
        <f t="shared" si="29"/>
        <v>5240</v>
      </c>
      <c r="G79" s="151">
        <f t="shared" si="29"/>
        <v>0</v>
      </c>
      <c r="H79" s="151">
        <f t="shared" si="29"/>
        <v>524</v>
      </c>
      <c r="I79" s="151">
        <f t="shared" si="29"/>
        <v>1572</v>
      </c>
      <c r="J79" s="151">
        <f t="shared" si="29"/>
        <v>0</v>
      </c>
      <c r="K79" s="151">
        <f t="shared" si="29"/>
        <v>0</v>
      </c>
      <c r="L79" s="151">
        <f t="shared" si="29"/>
        <v>7336</v>
      </c>
      <c r="M79" s="151">
        <f t="shared" si="29"/>
        <v>14672</v>
      </c>
      <c r="N79" s="152">
        <f t="shared" si="29"/>
        <v>176064</v>
      </c>
      <c r="HW79" s="2">
        <f>SUM(A79:HV79)</f>
        <v>205410</v>
      </c>
    </row>
    <row r="80" spans="1:231" s="33" customFormat="1" ht="17.25" customHeight="1" x14ac:dyDescent="0.25">
      <c r="A80" s="25">
        <v>1</v>
      </c>
      <c r="B80" s="30" t="s">
        <v>98</v>
      </c>
      <c r="C80" s="26" t="s">
        <v>38</v>
      </c>
      <c r="D80" s="27">
        <v>3</v>
      </c>
      <c r="E80" s="28">
        <v>2</v>
      </c>
      <c r="F80" s="28">
        <v>3770</v>
      </c>
      <c r="G80" s="26"/>
      <c r="H80" s="28">
        <f>F80*10%</f>
        <v>377</v>
      </c>
      <c r="I80" s="28"/>
      <c r="J80" s="28"/>
      <c r="K80" s="28"/>
      <c r="L80" s="28">
        <f>SUM(F80:K80)</f>
        <v>4147</v>
      </c>
      <c r="M80" s="28">
        <f>L80*E80</f>
        <v>8294</v>
      </c>
      <c r="N80" s="148">
        <f>M80*12</f>
        <v>99528</v>
      </c>
    </row>
    <row r="81" spans="1:14" s="2" customFormat="1" ht="16.5" thickBot="1" x14ac:dyDescent="0.3">
      <c r="A81" s="74"/>
      <c r="B81" s="75" t="s">
        <v>99</v>
      </c>
      <c r="C81" s="75"/>
      <c r="D81" s="76"/>
      <c r="E81" s="153">
        <f>SUM(E80)</f>
        <v>2</v>
      </c>
      <c r="F81" s="153">
        <f>F80</f>
        <v>3770</v>
      </c>
      <c r="G81" s="153">
        <f t="shared" ref="G81:K81" si="30">G80</f>
        <v>0</v>
      </c>
      <c r="H81" s="153">
        <f t="shared" si="30"/>
        <v>377</v>
      </c>
      <c r="I81" s="153">
        <f t="shared" si="30"/>
        <v>0</v>
      </c>
      <c r="J81" s="153">
        <f t="shared" si="30"/>
        <v>0</v>
      </c>
      <c r="K81" s="153">
        <f t="shared" si="30"/>
        <v>0</v>
      </c>
      <c r="L81" s="154">
        <f>SUM(F81:K81)</f>
        <v>4147</v>
      </c>
      <c r="M81" s="153">
        <f>SUM(M80)</f>
        <v>8294</v>
      </c>
      <c r="N81" s="155">
        <f>SUM(N80)</f>
        <v>99528</v>
      </c>
    </row>
    <row r="82" spans="1:14" s="2" customFormat="1" ht="16.5" thickBot="1" x14ac:dyDescent="0.3">
      <c r="A82" s="120"/>
      <c r="B82" s="121" t="s">
        <v>100</v>
      </c>
      <c r="C82" s="121"/>
      <c r="D82" s="122"/>
      <c r="E82" s="123">
        <f>SUM(E81,E79)</f>
        <v>4</v>
      </c>
      <c r="F82" s="123">
        <f>F79+F81</f>
        <v>9010</v>
      </c>
      <c r="G82" s="123">
        <f t="shared" ref="G82:M82" si="31">G79+G81</f>
        <v>0</v>
      </c>
      <c r="H82" s="123">
        <f t="shared" si="31"/>
        <v>901</v>
      </c>
      <c r="I82" s="123">
        <f t="shared" si="31"/>
        <v>1572</v>
      </c>
      <c r="J82" s="123">
        <f t="shared" si="31"/>
        <v>0</v>
      </c>
      <c r="K82" s="123">
        <f t="shared" si="31"/>
        <v>0</v>
      </c>
      <c r="L82" s="123">
        <f t="shared" si="31"/>
        <v>11483</v>
      </c>
      <c r="M82" s="123">
        <f t="shared" si="31"/>
        <v>22966</v>
      </c>
      <c r="N82" s="124">
        <f>N79+N81</f>
        <v>275592</v>
      </c>
    </row>
    <row r="83" spans="1:14" s="2" customFormat="1" ht="15.75" x14ac:dyDescent="0.25">
      <c r="A83" s="156"/>
      <c r="B83" s="157"/>
      <c r="C83" s="157"/>
      <c r="D83" s="158"/>
      <c r="E83" s="146"/>
      <c r="F83" s="146"/>
      <c r="G83" s="146"/>
      <c r="H83" s="146"/>
      <c r="I83" s="146"/>
      <c r="J83" s="146"/>
      <c r="K83" s="146"/>
      <c r="L83" s="144"/>
      <c r="M83" s="146"/>
      <c r="N83" s="147"/>
    </row>
    <row r="84" spans="1:14" s="2" customFormat="1" ht="15.75" x14ac:dyDescent="0.25">
      <c r="A84" s="47"/>
      <c r="B84" s="159" t="s">
        <v>101</v>
      </c>
      <c r="C84" s="159"/>
      <c r="D84" s="160"/>
      <c r="E84" s="161">
        <f t="shared" ref="E84:N84" si="32">E62</f>
        <v>14.5</v>
      </c>
      <c r="F84" s="161">
        <f t="shared" si="32"/>
        <v>151539</v>
      </c>
      <c r="G84" s="161">
        <f t="shared" si="32"/>
        <v>677.30000000000007</v>
      </c>
      <c r="H84" s="161">
        <f t="shared" si="32"/>
        <v>0</v>
      </c>
      <c r="I84" s="161">
        <f t="shared" si="32"/>
        <v>14689.326250000002</v>
      </c>
      <c r="J84" s="161">
        <f t="shared" si="32"/>
        <v>1416.2249999999999</v>
      </c>
      <c r="K84" s="161">
        <f t="shared" si="32"/>
        <v>833.88749999999993</v>
      </c>
      <c r="L84" s="161">
        <f t="shared" si="32"/>
        <v>170027.98874999996</v>
      </c>
      <c r="M84" s="161">
        <f t="shared" si="32"/>
        <v>105173.49125000001</v>
      </c>
      <c r="N84" s="162">
        <f t="shared" si="32"/>
        <v>1256121.5199999998</v>
      </c>
    </row>
    <row r="85" spans="1:14" s="2" customFormat="1" ht="15.75" x14ac:dyDescent="0.25">
      <c r="A85" s="47"/>
      <c r="B85" s="163" t="s">
        <v>102</v>
      </c>
      <c r="C85" s="159"/>
      <c r="D85" s="160"/>
      <c r="E85" s="164">
        <f>E72+E79+E36</f>
        <v>17.5</v>
      </c>
      <c r="F85" s="164">
        <f>F72+F79+F36</f>
        <v>73484</v>
      </c>
      <c r="G85" s="164">
        <f>G72</f>
        <v>0</v>
      </c>
      <c r="H85" s="164">
        <f>H72+H79</f>
        <v>3629.5</v>
      </c>
      <c r="I85" s="164">
        <f>I72+I79</f>
        <v>9935.59</v>
      </c>
      <c r="J85" s="164">
        <f>J72+J79</f>
        <v>2070.3000000000002</v>
      </c>
      <c r="K85" s="164">
        <f>K72</f>
        <v>0</v>
      </c>
      <c r="L85" s="164">
        <f>L72+L79+L36</f>
        <v>89119.39</v>
      </c>
      <c r="M85" s="164">
        <f>M72+M79+M36</f>
        <v>118649.34</v>
      </c>
      <c r="N85" s="165">
        <f>N72+N79+N36</f>
        <v>1413328.5799999998</v>
      </c>
    </row>
    <row r="86" spans="1:14" s="2" customFormat="1" ht="15.75" x14ac:dyDescent="0.25">
      <c r="A86" s="47"/>
      <c r="B86" s="159" t="s">
        <v>103</v>
      </c>
      <c r="C86" s="159"/>
      <c r="D86" s="160"/>
      <c r="E86" s="161">
        <f>E81+E74</f>
        <v>4</v>
      </c>
      <c r="F86" s="161">
        <f>F81+F74</f>
        <v>7540</v>
      </c>
      <c r="G86" s="161">
        <v>0</v>
      </c>
      <c r="H86" s="161">
        <f>H81+H74</f>
        <v>754</v>
      </c>
      <c r="I86" s="161">
        <v>0</v>
      </c>
      <c r="J86" s="161">
        <v>0</v>
      </c>
      <c r="K86" s="161">
        <v>0</v>
      </c>
      <c r="L86" s="161">
        <f>L81+L74</f>
        <v>8294</v>
      </c>
      <c r="M86" s="161">
        <f>M81+M74</f>
        <v>16588</v>
      </c>
      <c r="N86" s="162">
        <f>N74</f>
        <v>99528</v>
      </c>
    </row>
    <row r="87" spans="1:14" s="2" customFormat="1" ht="15.75" x14ac:dyDescent="0.25">
      <c r="A87" s="47"/>
      <c r="B87" s="159" t="s">
        <v>104</v>
      </c>
      <c r="C87" s="159"/>
      <c r="D87" s="160"/>
      <c r="E87" s="161">
        <f t="shared" ref="E87:J87" si="33">SUM(E73,E30,E20)</f>
        <v>22.5</v>
      </c>
      <c r="F87" s="161">
        <f t="shared" si="33"/>
        <v>106752</v>
      </c>
      <c r="G87" s="161">
        <f t="shared" si="33"/>
        <v>2162.9850000000001</v>
      </c>
      <c r="H87" s="161">
        <f t="shared" si="33"/>
        <v>0</v>
      </c>
      <c r="I87" s="161">
        <f t="shared" si="33"/>
        <v>2950.1970000000001</v>
      </c>
      <c r="J87" s="161">
        <f t="shared" si="33"/>
        <v>150.80000000000001</v>
      </c>
      <c r="K87" s="161">
        <v>0</v>
      </c>
      <c r="L87" s="161">
        <f>SUM(L73,L30,L20)</f>
        <v>112015.982</v>
      </c>
      <c r="M87" s="161">
        <f>SUM(M73,M30,M20)</f>
        <v>133075.88199999998</v>
      </c>
      <c r="N87" s="162">
        <f>SUM(N73,N30,N20)</f>
        <v>1596910.584</v>
      </c>
    </row>
    <row r="88" spans="1:14" s="2" customFormat="1" ht="15.75" x14ac:dyDescent="0.25">
      <c r="A88" s="47"/>
      <c r="B88" s="159" t="s">
        <v>105</v>
      </c>
      <c r="C88" s="159"/>
      <c r="D88" s="160"/>
      <c r="E88" s="161">
        <f t="shared" ref="E88:N88" si="34">SUM(E84:E87)</f>
        <v>58.5</v>
      </c>
      <c r="F88" s="161">
        <f t="shared" si="34"/>
        <v>339315</v>
      </c>
      <c r="G88" s="161">
        <f t="shared" si="34"/>
        <v>2840.2850000000003</v>
      </c>
      <c r="H88" s="161">
        <f t="shared" si="34"/>
        <v>4383.5</v>
      </c>
      <c r="I88" s="161">
        <f t="shared" si="34"/>
        <v>27575.113250000002</v>
      </c>
      <c r="J88" s="161">
        <f t="shared" si="34"/>
        <v>3637.3250000000003</v>
      </c>
      <c r="K88" s="161">
        <f t="shared" si="34"/>
        <v>833.88749999999993</v>
      </c>
      <c r="L88" s="161">
        <f t="shared" si="34"/>
        <v>379457.36074999999</v>
      </c>
      <c r="M88" s="161">
        <f t="shared" si="34"/>
        <v>373486.71324999997</v>
      </c>
      <c r="N88" s="162">
        <f t="shared" si="34"/>
        <v>4365888.6839999994</v>
      </c>
    </row>
    <row r="89" spans="1:14" ht="16.5" thickBot="1" x14ac:dyDescent="0.3">
      <c r="A89" s="166"/>
      <c r="B89" s="49"/>
      <c r="C89" s="49"/>
      <c r="D89" s="50"/>
      <c r="E89" s="49"/>
      <c r="F89" s="167"/>
      <c r="G89" s="167"/>
      <c r="H89" s="167"/>
      <c r="I89" s="167"/>
      <c r="J89" s="167"/>
      <c r="K89" s="167"/>
      <c r="L89" s="167"/>
      <c r="M89" s="167"/>
      <c r="N89" s="168"/>
    </row>
    <row r="90" spans="1:14" ht="16.5" thickBot="1" x14ac:dyDescent="0.3">
      <c r="A90" s="169"/>
      <c r="B90" s="170"/>
      <c r="C90" s="170"/>
      <c r="D90" s="171"/>
      <c r="E90" s="170"/>
      <c r="F90" s="172" t="s">
        <v>106</v>
      </c>
      <c r="G90" s="172"/>
      <c r="H90" s="172"/>
      <c r="I90" s="172"/>
      <c r="J90" s="172"/>
      <c r="K90" s="170"/>
      <c r="L90" s="170"/>
      <c r="M90" s="173"/>
      <c r="N90" s="174">
        <f>N92-N91-N88</f>
        <v>4269000.3160000006</v>
      </c>
    </row>
    <row r="91" spans="1:14" ht="16.5" thickBot="1" x14ac:dyDescent="0.3">
      <c r="A91" s="175"/>
      <c r="B91" s="176"/>
      <c r="C91" s="176"/>
      <c r="D91" s="177"/>
      <c r="E91" s="176"/>
      <c r="F91" s="178" t="s">
        <v>107</v>
      </c>
      <c r="G91" s="178"/>
      <c r="H91" s="178"/>
      <c r="I91" s="178"/>
      <c r="J91" s="178"/>
      <c r="K91" s="176"/>
      <c r="L91" s="176"/>
      <c r="M91" s="179"/>
      <c r="N91" s="180">
        <v>363941</v>
      </c>
    </row>
    <row r="92" spans="1:14" ht="16.5" thickBot="1" x14ac:dyDescent="0.3">
      <c r="A92" s="169"/>
      <c r="B92" s="170"/>
      <c r="C92" s="170"/>
      <c r="D92" s="171"/>
      <c r="E92" s="170"/>
      <c r="F92" s="172"/>
      <c r="G92" s="172"/>
      <c r="H92" s="172" t="s">
        <v>108</v>
      </c>
      <c r="I92" s="172"/>
      <c r="J92" s="172"/>
      <c r="K92" s="170"/>
      <c r="L92" s="170"/>
      <c r="M92" s="181"/>
      <c r="N92" s="174">
        <v>8998830</v>
      </c>
    </row>
    <row r="93" spans="1:14" ht="15.75" x14ac:dyDescent="0.25">
      <c r="A93" s="182"/>
      <c r="B93" s="183"/>
      <c r="C93" s="183"/>
      <c r="D93" s="184"/>
      <c r="E93" s="185"/>
      <c r="F93" s="183"/>
      <c r="G93" s="183"/>
      <c r="H93" s="183"/>
      <c r="I93" s="183"/>
      <c r="J93" s="183"/>
      <c r="K93" s="183"/>
      <c r="L93" s="183"/>
      <c r="M93" s="185"/>
      <c r="N93" s="185"/>
    </row>
    <row r="94" spans="1:14" ht="15.75" x14ac:dyDescent="0.25">
      <c r="A94" s="182"/>
      <c r="B94" s="186"/>
      <c r="C94" s="183" t="s">
        <v>112</v>
      </c>
      <c r="D94" s="184"/>
      <c r="E94" s="186"/>
      <c r="G94" s="183" t="s">
        <v>109</v>
      </c>
      <c r="H94" s="183"/>
      <c r="I94" s="183"/>
      <c r="J94" s="8" t="s">
        <v>113</v>
      </c>
      <c r="K94" s="183"/>
      <c r="L94" s="183"/>
      <c r="M94" s="185"/>
      <c r="N94" s="185"/>
    </row>
    <row r="95" spans="1:14" ht="15.75" x14ac:dyDescent="0.25">
      <c r="A95" s="182"/>
      <c r="B95" s="186"/>
      <c r="C95" s="183"/>
      <c r="D95" s="184"/>
      <c r="E95" s="186"/>
      <c r="F95" s="183"/>
      <c r="G95" s="183"/>
      <c r="H95" s="186"/>
      <c r="I95" s="186"/>
      <c r="J95" s="186"/>
      <c r="K95" s="183"/>
      <c r="L95" s="183"/>
      <c r="M95" s="185"/>
      <c r="N95" s="185"/>
    </row>
    <row r="96" spans="1:14" ht="15.75" x14ac:dyDescent="0.25">
      <c r="A96" s="182"/>
      <c r="B96" s="186"/>
      <c r="C96" s="183" t="s">
        <v>109</v>
      </c>
      <c r="D96" s="184"/>
      <c r="E96" s="186"/>
      <c r="F96" s="183"/>
      <c r="G96" s="183" t="s">
        <v>109</v>
      </c>
      <c r="H96" s="183"/>
      <c r="I96" s="183"/>
      <c r="J96" s="183"/>
      <c r="K96" s="183"/>
      <c r="L96" s="183"/>
      <c r="M96" s="185"/>
      <c r="N96" s="185"/>
    </row>
    <row r="97" spans="1:14" ht="15.75" x14ac:dyDescent="0.25">
      <c r="A97" s="182"/>
      <c r="B97" s="186"/>
      <c r="C97" s="186"/>
      <c r="D97" s="187"/>
      <c r="E97" s="186"/>
      <c r="F97" s="183"/>
      <c r="G97" s="183"/>
      <c r="H97" s="183"/>
      <c r="I97" s="183"/>
      <c r="J97" s="183"/>
      <c r="K97" s="183"/>
      <c r="L97" s="183"/>
      <c r="M97" s="185"/>
      <c r="N97" s="185"/>
    </row>
    <row r="98" spans="1:14" x14ac:dyDescent="0.2">
      <c r="C98" s="8"/>
      <c r="D98" s="188"/>
      <c r="E98" s="7"/>
    </row>
    <row r="99" spans="1:14" s="2" customFormat="1" x14ac:dyDescent="0.2">
      <c r="A99" s="1"/>
      <c r="B99" s="8"/>
      <c r="C99" s="8"/>
      <c r="D99" s="188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x14ac:dyDescent="0.2">
      <c r="C100" s="8"/>
      <c r="D100" s="188"/>
      <c r="E100" s="7"/>
    </row>
    <row r="101" spans="1:14" x14ac:dyDescent="0.2">
      <c r="C101" s="8"/>
      <c r="D101" s="188"/>
      <c r="E101" s="7"/>
    </row>
    <row r="102" spans="1:14" x14ac:dyDescent="0.2">
      <c r="C102" s="8"/>
      <c r="D102" s="188"/>
      <c r="E102" s="7"/>
    </row>
    <row r="103" spans="1:14" x14ac:dyDescent="0.2">
      <c r="C103" s="8"/>
      <c r="D103" s="188"/>
      <c r="E103" s="7"/>
    </row>
    <row r="104" spans="1:14" x14ac:dyDescent="0.2">
      <c r="C104" s="8"/>
      <c r="D104" s="188"/>
      <c r="E104" s="7"/>
    </row>
    <row r="105" spans="1:14" x14ac:dyDescent="0.2">
      <c r="C105" s="8"/>
      <c r="D105" s="188"/>
      <c r="E105" s="7"/>
    </row>
    <row r="106" spans="1:14" s="2" customFormat="1" x14ac:dyDescent="0.2">
      <c r="A106" s="1"/>
      <c r="B106" s="8"/>
      <c r="C106" s="8"/>
      <c r="D106" s="188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s="2" customFormat="1" x14ac:dyDescent="0.2">
      <c r="A107" s="1"/>
      <c r="B107" s="8"/>
      <c r="C107" s="8"/>
      <c r="D107" s="188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x14ac:dyDescent="0.2">
      <c r="C108" s="8"/>
      <c r="D108" s="188"/>
      <c r="E108" s="7"/>
    </row>
    <row r="109" spans="1:14" x14ac:dyDescent="0.2">
      <c r="C109" s="8"/>
      <c r="D109" s="188"/>
      <c r="E109" s="7"/>
    </row>
    <row r="110" spans="1:14" x14ac:dyDescent="0.2">
      <c r="C110" s="8"/>
      <c r="D110" s="188"/>
      <c r="E110" s="7"/>
    </row>
    <row r="111" spans="1:14" x14ac:dyDescent="0.2">
      <c r="C111" s="8"/>
      <c r="D111" s="188"/>
      <c r="E111" s="7"/>
    </row>
    <row r="112" spans="1:14" x14ac:dyDescent="0.2">
      <c r="C112" s="8"/>
      <c r="D112" s="188"/>
      <c r="E112" s="7"/>
    </row>
    <row r="113" spans="1:14" x14ac:dyDescent="0.2">
      <c r="C113" s="8"/>
      <c r="D113" s="188"/>
      <c r="E113" s="7"/>
    </row>
    <row r="114" spans="1:14" x14ac:dyDescent="0.2">
      <c r="C114" s="8"/>
      <c r="D114" s="188"/>
      <c r="E114" s="7"/>
    </row>
    <row r="115" spans="1:14" x14ac:dyDescent="0.2">
      <c r="C115" s="8"/>
      <c r="D115" s="188"/>
      <c r="E115" s="7"/>
    </row>
    <row r="116" spans="1:14" x14ac:dyDescent="0.2">
      <c r="C116" s="8"/>
      <c r="D116" s="188"/>
      <c r="E116" s="7"/>
    </row>
    <row r="117" spans="1:14" s="2" customFormat="1" x14ac:dyDescent="0.2">
      <c r="A117" s="1"/>
      <c r="B117" s="8"/>
      <c r="C117" s="8"/>
      <c r="D117" s="188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x14ac:dyDescent="0.2">
      <c r="C118" s="8"/>
      <c r="D118" s="188"/>
      <c r="E118" s="7"/>
    </row>
    <row r="119" spans="1:14" x14ac:dyDescent="0.2">
      <c r="C119" s="8"/>
      <c r="D119" s="188"/>
      <c r="E119" s="7"/>
    </row>
    <row r="120" spans="1:14" x14ac:dyDescent="0.2">
      <c r="C120" s="8"/>
      <c r="D120" s="188"/>
      <c r="E120" s="7"/>
    </row>
    <row r="121" spans="1:14" x14ac:dyDescent="0.2">
      <c r="C121" s="8"/>
      <c r="D121" s="188"/>
      <c r="E121" s="7"/>
    </row>
    <row r="122" spans="1:14" x14ac:dyDescent="0.2">
      <c r="C122" s="8"/>
      <c r="D122" s="188"/>
      <c r="E122" s="7"/>
    </row>
    <row r="123" spans="1:14" x14ac:dyDescent="0.2">
      <c r="C123" s="8"/>
      <c r="D123" s="188"/>
      <c r="E123" s="7"/>
    </row>
    <row r="124" spans="1:14" x14ac:dyDescent="0.2">
      <c r="C124" s="8"/>
      <c r="D124" s="188"/>
      <c r="E124" s="7"/>
    </row>
    <row r="125" spans="1:14" x14ac:dyDescent="0.2">
      <c r="C125" s="8"/>
      <c r="D125" s="188"/>
      <c r="E125" s="7"/>
    </row>
    <row r="126" spans="1:14" x14ac:dyDescent="0.2">
      <c r="C126" s="8"/>
      <c r="D126" s="188"/>
      <c r="E126" s="7"/>
    </row>
    <row r="127" spans="1:14" x14ac:dyDescent="0.2">
      <c r="C127" s="8"/>
      <c r="D127" s="188"/>
      <c r="E127" s="7"/>
    </row>
    <row r="128" spans="1:14" x14ac:dyDescent="0.2">
      <c r="C128" s="8"/>
      <c r="D128" s="188"/>
      <c r="E128" s="7"/>
    </row>
    <row r="129" spans="1:231" x14ac:dyDescent="0.2">
      <c r="C129" s="8"/>
      <c r="D129" s="188"/>
      <c r="E129" s="7"/>
    </row>
    <row r="130" spans="1:231" s="2" customFormat="1" x14ac:dyDescent="0.2">
      <c r="A130" s="1"/>
      <c r="B130" s="8"/>
      <c r="C130" s="8"/>
      <c r="D130" s="188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231" x14ac:dyDescent="0.2">
      <c r="C131" s="8"/>
      <c r="D131" s="188"/>
      <c r="E131" s="7"/>
    </row>
    <row r="132" spans="1:231" x14ac:dyDescent="0.2">
      <c r="C132" s="8"/>
      <c r="D132" s="188"/>
      <c r="E132" s="7"/>
    </row>
    <row r="133" spans="1:231" s="2" customFormat="1" x14ac:dyDescent="0.2">
      <c r="A133" s="1"/>
      <c r="B133" s="8"/>
      <c r="C133" s="8"/>
      <c r="D133" s="188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231" s="2" customFormat="1" x14ac:dyDescent="0.2">
      <c r="A134" s="1"/>
      <c r="B134" s="8"/>
      <c r="C134" s="8"/>
      <c r="D134" s="188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231" s="2" customFormat="1" x14ac:dyDescent="0.2">
      <c r="A135" s="1"/>
      <c r="B135" s="8"/>
      <c r="C135" s="8"/>
      <c r="D135" s="188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231" s="2" customFormat="1" x14ac:dyDescent="0.2">
      <c r="A136" s="1"/>
      <c r="B136" s="8"/>
      <c r="C136" s="8"/>
      <c r="D136" s="188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231" s="2" customFormat="1" x14ac:dyDescent="0.2">
      <c r="A137" s="1"/>
      <c r="B137" s="8"/>
      <c r="C137" s="8"/>
      <c r="D137" s="188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231" s="2" customFormat="1" x14ac:dyDescent="0.2">
      <c r="A138" s="1"/>
      <c r="B138" s="8"/>
      <c r="C138" s="8"/>
      <c r="D138" s="188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231" s="2" customFormat="1" x14ac:dyDescent="0.2">
      <c r="A139" s="1"/>
      <c r="B139" s="8"/>
      <c r="C139" s="8"/>
      <c r="D139" s="188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231" s="2" customFormat="1" x14ac:dyDescent="0.2">
      <c r="A140" s="1"/>
      <c r="B140" s="8"/>
      <c r="C140" s="8"/>
      <c r="D140" s="188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231" s="2" customFormat="1" x14ac:dyDescent="0.2">
      <c r="A141" s="1"/>
      <c r="B141" s="8"/>
      <c r="C141" s="8"/>
      <c r="D141" s="188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231" s="2" customFormat="1" x14ac:dyDescent="0.2">
      <c r="A142" s="1"/>
      <c r="B142" s="8"/>
      <c r="C142" s="8"/>
      <c r="D142" s="188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231" s="2" customFormat="1" ht="13.5" customHeight="1" x14ac:dyDescent="0.2">
      <c r="A143" s="1"/>
      <c r="B143" s="8"/>
      <c r="C143" s="8"/>
      <c r="D143" s="188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231" s="7" customFormat="1" x14ac:dyDescent="0.2">
      <c r="A144" s="1"/>
      <c r="B144" s="8"/>
      <c r="C144" s="8"/>
      <c r="D144" s="18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</row>
    <row r="145" spans="1:231" s="7" customFormat="1" x14ac:dyDescent="0.2">
      <c r="A145" s="1"/>
      <c r="B145" s="8"/>
      <c r="C145" s="8"/>
      <c r="D145" s="18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</row>
    <row r="146" spans="1:231" s="7" customFormat="1" x14ac:dyDescent="0.2">
      <c r="A146" s="1"/>
      <c r="B146" s="8"/>
      <c r="C146" s="8"/>
      <c r="D146" s="18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</row>
    <row r="147" spans="1:231" s="7" customFormat="1" x14ac:dyDescent="0.2">
      <c r="A147" s="1"/>
      <c r="B147" s="8"/>
      <c r="C147" s="8"/>
      <c r="D147" s="18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</row>
    <row r="148" spans="1:231" s="7" customFormat="1" x14ac:dyDescent="0.2">
      <c r="A148" s="1"/>
      <c r="B148" s="8"/>
      <c r="C148" s="8"/>
      <c r="D148" s="18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</row>
    <row r="149" spans="1:231" s="7" customFormat="1" x14ac:dyDescent="0.2">
      <c r="A149" s="1"/>
      <c r="B149" s="8"/>
      <c r="C149" s="8"/>
      <c r="D149" s="18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</row>
    <row r="150" spans="1:231" s="7" customFormat="1" x14ac:dyDescent="0.2">
      <c r="A150" s="1"/>
      <c r="B150" s="8"/>
      <c r="C150" s="8"/>
      <c r="D150" s="18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</row>
    <row r="151" spans="1:231" s="7" customFormat="1" x14ac:dyDescent="0.2">
      <c r="A151" s="1"/>
      <c r="B151" s="8"/>
      <c r="C151" s="8"/>
      <c r="D151" s="18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</row>
    <row r="152" spans="1:231" s="7" customFormat="1" x14ac:dyDescent="0.2">
      <c r="A152" s="1"/>
      <c r="B152" s="8"/>
      <c r="C152" s="8"/>
      <c r="D152" s="18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</row>
    <row r="153" spans="1:231" s="7" customFormat="1" x14ac:dyDescent="0.2">
      <c r="A153" s="1"/>
      <c r="B153" s="8"/>
      <c r="C153" s="8"/>
      <c r="D153" s="18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</row>
    <row r="154" spans="1:231" s="7" customFormat="1" x14ac:dyDescent="0.2">
      <c r="A154" s="1"/>
      <c r="B154" s="8"/>
      <c r="C154" s="8"/>
      <c r="D154" s="18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</row>
    <row r="155" spans="1:231" s="7" customFormat="1" x14ac:dyDescent="0.2">
      <c r="A155" s="1"/>
      <c r="B155" s="8"/>
      <c r="C155" s="8"/>
      <c r="D155" s="18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</row>
    <row r="156" spans="1:231" s="7" customFormat="1" x14ac:dyDescent="0.2">
      <c r="A156" s="1"/>
      <c r="B156" s="8"/>
      <c r="C156" s="8"/>
      <c r="D156" s="18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</row>
    <row r="157" spans="1:231" s="7" customFormat="1" x14ac:dyDescent="0.2">
      <c r="A157" s="1"/>
      <c r="B157" s="8"/>
      <c r="C157" s="8"/>
      <c r="D157" s="18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</row>
    <row r="158" spans="1:231" s="7" customFormat="1" x14ac:dyDescent="0.2">
      <c r="A158" s="1"/>
      <c r="B158" s="8"/>
      <c r="C158" s="8"/>
      <c r="D158" s="18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</row>
    <row r="159" spans="1:231" s="7" customFormat="1" x14ac:dyDescent="0.2">
      <c r="A159" s="1"/>
      <c r="B159" s="8"/>
      <c r="C159" s="8"/>
      <c r="D159" s="18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</row>
    <row r="160" spans="1:231" s="7" customFormat="1" x14ac:dyDescent="0.2">
      <c r="A160" s="1"/>
      <c r="B160" s="8"/>
      <c r="C160" s="8"/>
      <c r="D160" s="18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</row>
    <row r="161" spans="1:231" s="7" customFormat="1" x14ac:dyDescent="0.2">
      <c r="A161" s="1"/>
      <c r="B161" s="8"/>
      <c r="C161" s="8"/>
      <c r="D161" s="18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</row>
  </sheetData>
  <mergeCells count="16">
    <mergeCell ref="A6:A9"/>
    <mergeCell ref="B6:B9"/>
    <mergeCell ref="C6:C9"/>
    <mergeCell ref="D6:D9"/>
    <mergeCell ref="E6:E9"/>
    <mergeCell ref="F6:F9"/>
    <mergeCell ref="G6:I6"/>
    <mergeCell ref="J6:K6"/>
    <mergeCell ref="L6:L9"/>
    <mergeCell ref="M6:M9"/>
    <mergeCell ref="N6:N9"/>
    <mergeCell ref="G7:G9"/>
    <mergeCell ref="H7:H9"/>
    <mergeCell ref="I7:I9"/>
    <mergeCell ref="J7:J9"/>
    <mergeCell ref="K7:K9"/>
  </mergeCells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2024-06-19T07:35:24Z</dcterms:modified>
</cp:coreProperties>
</file>